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cho\Desktop\"/>
    </mc:Choice>
  </mc:AlternateContent>
  <xr:revisionPtr revIDLastSave="0" documentId="13_ncr:1_{5A7810D9-1E6B-494B-82F6-AAE684F04973}" xr6:coauthVersionLast="47" xr6:coauthVersionMax="47" xr10:uidLastSave="{00000000-0000-0000-0000-000000000000}"/>
  <bookViews>
    <workbookView xWindow="-108" yWindow="-108" windowWidth="23256" windowHeight="12600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1" l="1"/>
  <c r="J21" i="21"/>
  <c r="G21" i="21" l="1"/>
  <c r="Z11" i="21" l="1"/>
  <c r="F22" i="21" l="1"/>
  <c r="F26" i="21"/>
  <c r="F25" i="21"/>
  <c r="E49" i="26"/>
  <c r="Y16" i="21"/>
  <c r="Y15" i="21"/>
  <c r="E27" i="26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N19" i="21"/>
  <c r="U19" i="21"/>
  <c r="Y19" i="21"/>
  <c r="F20" i="21"/>
  <c r="N20" i="21"/>
  <c r="U20" i="21"/>
  <c r="Y20" i="21"/>
  <c r="C21" i="21"/>
  <c r="D21" i="21"/>
  <c r="E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Y40" i="21" l="1"/>
  <c r="Y30" i="21"/>
  <c r="U34" i="21"/>
  <c r="F34" i="2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<sst xmlns="http://schemas.openxmlformats.org/spreadsheetml/2006/main" count="328" uniqueCount="246">
  <si>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</si>
  <si>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</si>
  <si>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</si>
  <si>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</si>
  <si>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</si>
  <si>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</si>
  <si>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</si>
  <si>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</si>
  <si>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</si>
  <si>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</si>
  <si>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</si>
  <si>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</si>
  <si>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</si>
  <si>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</si>
  <si>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</si>
  <si>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</si>
  <si>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</si>
  <si>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</si>
  <si>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</si>
  <si>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</si>
  <si>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</si>
  <si>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</si>
  <si>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</si>
  <si>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</si>
  <si>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</si>
  <si>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</si>
  <si>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</si>
  <si>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</si>
  <si>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</si>
  <si>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</si>
  <si>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</si>
  <si>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</si>
  <si>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</si>
  <si>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</si>
  <si>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</si>
  <si>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</si>
  <si>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</si>
  <si>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</si>
  <si>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</si>
  <si>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</si>
  <si>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</si>
  <si>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</si>
  <si>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</si>
  <si>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</si>
  <si>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</si>
  <si>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</si>
  <si>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</si>
  <si>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</si>
  <si>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</si>
  <si>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</si>
  <si>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</si>
  <si>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</si>
  <si>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</si>
  <si>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</si>
  <si>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</si>
  <si>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</si>
  <si>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</si>
  <si>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</si>
  <si>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</si>
  <si>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</si>
  <si>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</si>
  <si>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</si>
  <si>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</si>
  <si>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</si>
  <si>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</si>
  <si>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</si>
  <si>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</si>
  <si>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</si>
  <si>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</si>
  <si>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</si>
  <si>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</si>
  <si>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</si>
  <si>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</si>
  <si>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</si>
  <si>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</si>
  <si>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</si>
  <si>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</si>
  <si>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</si>
  <si>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</si>
  <si>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</si>
  <si>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</si>
  <si>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</si>
  <si>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</si>
  <si>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</si>
  <si>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</si>
  <si>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</si>
  <si>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</si>
  <si>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</si>
  <si>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</si>
  <si>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</si>
  <si>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</si>
  <si>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</si>
  <si>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</si>
  <si>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</si>
  <si>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</si>
  <si>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</si>
  <si>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</si>
  <si>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</si>
  <si>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</si>
  <si>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</si>
  <si>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</si>
  <si>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</si>
  <si>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</si>
  <si>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</si>
  <si>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</si>
  <si>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</si>
  <si>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</si>
  <si>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</si>
  <si>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</si>
  <si>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</si>
  <si>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</si>
  <si>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</si>
  <si>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</si>
  <si>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</si>
  <si>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</si>
  <si>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</si>
  <si>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</si>
  <si>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</si>
  <si>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</si>
  <si>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</si>
  <si>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</si>
  <si>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</si>
  <si>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</si>
  <si>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</si>
  <si>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</si>
  <si>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</si>
  <si>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</si>
  <si>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</si>
  <si>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</si>
  <si>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</si>
  <si>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</si>
  <si>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</si>
  <si>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</si>
  <si>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</si>
  <si>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</si>
  <si>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</si>
  <si>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</si>
  <si>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</si>
  <si>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</si>
  <si>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</si>
  <si>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</si>
  <si>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</si>
  <si>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</si>
  <si>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</si>
  <si>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</si>
  <si>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</si>
  <si>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</si>
  <si>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</si>
  <si>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</si>
  <si>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</si>
  <si>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</si>
  <si>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</si>
  <si>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</si>
  <si>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</si>
  <si>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</si>
  <si>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</si>
  <si>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</si>
  <si>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</si>
  <si>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</si>
  <si>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</si>
  <si>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</si>
  <si>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</si>
  <si>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</si>
  <si>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</si>
  <si>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</si>
  <si>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</si>
  <si>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</si>
  <si>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</si>
  <si>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</si>
  <si>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</si>
  <si>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</si>
  <si>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</si>
  <si>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</si>
  <si>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</si>
  <si>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</si>
  <si>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</si>
  <si>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</si>
  <si>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</si>
  <si>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</si>
  <si>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</si>
  <si>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</si>
  <si>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</si>
  <si>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</si>
  <si>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</si>
  <si>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</si>
  <si>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</si>
  <si>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</si>
  <si>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</si>
  <si>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</si>
  <si>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</si>
  <si>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</si>
  <si>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</si>
  <si>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</si>
  <si>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</si>
  <si>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</si>
  <si>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</si>
  <si>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</si>
  <si>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</si>
  <si>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</si>
  <si>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</si>
  <si>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</si>
  <si>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</si>
  <si>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</si>
  <si>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</si>
  <si>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</si>
  <si>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</si>
  <si>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</si>
  <si>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</si>
  <si>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</si>
  <si>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</si>
  <si>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</si>
  <si>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</si>
  <si>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</si>
  <si>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</si>
  <si>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</si>
  <si>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</si>
  <si>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</si>
  <si>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</si>
  <si>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</si>
  <si>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</si>
  <si>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</si>
  <si>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</si>
  <si>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</si>
  <si>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</si>
  <si>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</si>
  <si>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</si>
  <si>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</si>
  <si>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</si>
  <si>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</si>
  <si>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</si>
  <si>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</si>
  <si>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</si>
  <si>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</si>
  <si>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</si>
  <si>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</si>
  <si>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</si>
  <si>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</si>
  <si>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</si>
  <si>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</si>
  <si>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</si>
  <si>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</si>
  <si>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</si>
  <si>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</si>
  <si>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31.12.2023</t>
  </si>
  <si>
    <t>ანგარიშგების პერიოდი: 2023 წლის 12 თვე</t>
  </si>
  <si>
    <t>საანგარიშო პერიოდი: 2023 წლის 12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</si>
</sst>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H60"/>
  <sheetViews>
    <sheetView showGridLines="0" tabSelected="1" zoomScale="90" zoomScaleNormal="90" workbookViewId="0">
      <pane ySplit="6" topLeftCell="A7" activePane="bottomLeft" state="frozen"/>
      <selection pane="bottomLeft" activeCell="B1" sqref="B1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20.5546875" style="116" bestFit="1" customWidth="1"/>
    <col min="7" max="7" width="12.5546875" style="116" bestFit="1" customWidth="1"/>
    <col min="8" max="8" width="11.5546875" style="116" bestFit="1" customWidth="1"/>
    <col min="9" max="16384" width="9.109375" style="116"/>
  </cols>
  <sheetData>
    <row r="1" spans="2:8" s="196" customFormat="1">
      <c r="B1" s="196" t="s">
        <v>0</v>
      </c>
      <c r="D1" s="194"/>
      <c r="E1" s="197" t="s">
        <v>1</v>
      </c>
    </row>
    <row r="2" spans="2:8" s="196" customFormat="1">
      <c r="B2" s="212" t="s">
        <v>243</v>
      </c>
      <c r="C2" s="212"/>
      <c r="D2" s="212"/>
      <c r="E2" s="212"/>
    </row>
    <row r="3" spans="2:8">
      <c r="B3" s="117"/>
      <c r="C3" s="117"/>
    </row>
    <row r="4" spans="2:8" ht="18" customHeight="1">
      <c r="B4" s="118"/>
      <c r="C4" s="213" t="s">
        <v>2</v>
      </c>
      <c r="D4" s="214"/>
      <c r="E4" s="214"/>
    </row>
    <row r="5" spans="2:8" ht="14.4" thickBot="1">
      <c r="E5" s="156" t="s">
        <v>3</v>
      </c>
    </row>
    <row r="6" spans="2:8" s="123" customFormat="1" ht="28.2" thickBot="1">
      <c r="B6" s="119" t="s">
        <v>4</v>
      </c>
      <c r="C6" s="120" t="s">
        <v>5</v>
      </c>
      <c r="D6" s="121"/>
      <c r="E6" s="122" t="s">
        <v>6</v>
      </c>
    </row>
    <row r="7" spans="2:8" s="123" customFormat="1" ht="6" customHeight="1">
      <c r="C7" s="124"/>
      <c r="E7" s="125"/>
    </row>
    <row r="8" spans="2:8" s="126" customFormat="1" ht="14.4" thickBot="1">
      <c r="C8" s="215" t="s">
        <v>7</v>
      </c>
      <c r="D8" s="215"/>
      <c r="E8" s="215"/>
    </row>
    <row r="9" spans="2:8" s="131" customFormat="1" ht="15" customHeight="1">
      <c r="B9" s="127" t="s">
        <v>8</v>
      </c>
      <c r="C9" s="128">
        <v>1</v>
      </c>
      <c r="D9" s="129" t="s">
        <v>9</v>
      </c>
      <c r="E9" s="130">
        <v>8380948.4608907104</v>
      </c>
      <c r="F9" s="205"/>
      <c r="G9" s="205"/>
      <c r="H9" s="205"/>
    </row>
    <row r="10" spans="2:8" s="131" customFormat="1" ht="15" customHeight="1">
      <c r="B10" s="132" t="s">
        <v>10</v>
      </c>
      <c r="C10" s="133">
        <v>2</v>
      </c>
      <c r="D10" s="134" t="s">
        <v>11</v>
      </c>
      <c r="E10" s="135">
        <v>10819755.81404403</v>
      </c>
      <c r="F10" s="205"/>
      <c r="G10" s="205"/>
      <c r="H10" s="205"/>
    </row>
    <row r="11" spans="2:8" s="131" customFormat="1" ht="15" customHeight="1">
      <c r="B11" s="132" t="s">
        <v>12</v>
      </c>
      <c r="C11" s="133">
        <v>3</v>
      </c>
      <c r="D11" s="134" t="s">
        <v>13</v>
      </c>
      <c r="E11" s="135">
        <v>0</v>
      </c>
      <c r="F11" s="205"/>
      <c r="G11" s="205"/>
      <c r="H11" s="205"/>
    </row>
    <row r="12" spans="2:8" s="131" customFormat="1" ht="15" customHeight="1">
      <c r="B12" s="132" t="s">
        <v>14</v>
      </c>
      <c r="C12" s="133">
        <v>4</v>
      </c>
      <c r="D12" s="136" t="s">
        <v>15</v>
      </c>
      <c r="E12" s="135">
        <v>0</v>
      </c>
      <c r="F12" s="205"/>
      <c r="G12" s="205"/>
      <c r="H12" s="205"/>
    </row>
    <row r="13" spans="2:8" s="131" customFormat="1" ht="27.6">
      <c r="B13" s="132" t="s">
        <v>16</v>
      </c>
      <c r="C13" s="133">
        <v>5</v>
      </c>
      <c r="D13" s="137" t="s">
        <v>17</v>
      </c>
      <c r="E13" s="135">
        <v>0</v>
      </c>
      <c r="F13" s="205"/>
      <c r="G13" s="205"/>
      <c r="H13" s="205"/>
    </row>
    <row r="14" spans="2:8" s="131" customFormat="1" ht="15" customHeight="1">
      <c r="B14" s="132" t="s">
        <v>18</v>
      </c>
      <c r="C14" s="133">
        <v>6</v>
      </c>
      <c r="D14" s="136" t="s">
        <v>19</v>
      </c>
      <c r="E14" s="135">
        <v>17478597.197622221</v>
      </c>
      <c r="F14" s="205"/>
      <c r="G14" s="205"/>
      <c r="H14" s="205"/>
    </row>
    <row r="15" spans="2:8" s="131" customFormat="1" ht="15" customHeight="1">
      <c r="B15" s="132" t="s">
        <v>20</v>
      </c>
      <c r="C15" s="133">
        <v>7</v>
      </c>
      <c r="D15" s="134" t="s">
        <v>21</v>
      </c>
      <c r="E15" s="135">
        <v>7908118.5084265899</v>
      </c>
      <c r="F15" s="205"/>
      <c r="G15" s="205"/>
      <c r="H15" s="205"/>
    </row>
    <row r="16" spans="2:8" s="131" customFormat="1" ht="15" customHeight="1">
      <c r="B16" s="132" t="s">
        <v>22</v>
      </c>
      <c r="C16" s="133">
        <v>8</v>
      </c>
      <c r="D16" s="136" t="s">
        <v>23</v>
      </c>
      <c r="E16" s="135">
        <v>700</v>
      </c>
      <c r="F16" s="205"/>
      <c r="G16" s="205"/>
      <c r="H16" s="205"/>
    </row>
    <row r="17" spans="2:8" s="131" customFormat="1" ht="15" customHeight="1">
      <c r="B17" s="132" t="s">
        <v>24</v>
      </c>
      <c r="C17" s="133">
        <v>9</v>
      </c>
      <c r="D17" s="134" t="s">
        <v>25</v>
      </c>
      <c r="E17" s="135">
        <v>0</v>
      </c>
      <c r="F17" s="205"/>
      <c r="G17" s="205"/>
      <c r="H17" s="205"/>
    </row>
    <row r="18" spans="2:8" s="131" customFormat="1" ht="15" customHeight="1">
      <c r="B18" s="132" t="s">
        <v>26</v>
      </c>
      <c r="C18" s="133">
        <v>10</v>
      </c>
      <c r="D18" s="134" t="s">
        <v>27</v>
      </c>
      <c r="E18" s="135">
        <v>0</v>
      </c>
      <c r="F18" s="205"/>
      <c r="G18" s="205"/>
      <c r="H18" s="205"/>
    </row>
    <row r="19" spans="2:8" s="131" customFormat="1" ht="15" customHeight="1">
      <c r="B19" s="132" t="s">
        <v>28</v>
      </c>
      <c r="C19" s="133">
        <v>11</v>
      </c>
      <c r="D19" s="134" t="s">
        <v>29</v>
      </c>
      <c r="E19" s="135">
        <v>918943.44</v>
      </c>
      <c r="F19" s="205"/>
      <c r="G19" s="205"/>
      <c r="H19" s="205"/>
    </row>
    <row r="20" spans="2:8" s="131" customFormat="1" ht="15" customHeight="1">
      <c r="B20" s="132" t="s">
        <v>30</v>
      </c>
      <c r="C20" s="133">
        <v>12</v>
      </c>
      <c r="D20" s="134" t="s">
        <v>31</v>
      </c>
      <c r="E20" s="135">
        <v>5278424.3286972661</v>
      </c>
      <c r="F20" s="205"/>
      <c r="G20" s="205"/>
      <c r="H20" s="205"/>
    </row>
    <row r="21" spans="2:8" s="131" customFormat="1" ht="15" customHeight="1">
      <c r="B21" s="132" t="s">
        <v>32</v>
      </c>
      <c r="C21" s="133">
        <v>13</v>
      </c>
      <c r="D21" s="134" t="s">
        <v>33</v>
      </c>
      <c r="E21" s="135">
        <v>68536.540000000008</v>
      </c>
      <c r="F21" s="205"/>
      <c r="G21" s="205"/>
      <c r="H21" s="205"/>
    </row>
    <row r="22" spans="2:8" s="131" customFormat="1" ht="15" customHeight="1">
      <c r="B22" s="132" t="s">
        <v>34</v>
      </c>
      <c r="C22" s="133">
        <v>14</v>
      </c>
      <c r="D22" s="134" t="s">
        <v>35</v>
      </c>
      <c r="E22" s="135">
        <v>300562.14500000002</v>
      </c>
      <c r="F22" s="205"/>
      <c r="G22" s="205"/>
      <c r="H22" s="205"/>
    </row>
    <row r="23" spans="2:8" s="131" customFormat="1" ht="15" customHeight="1">
      <c r="B23" s="132" t="s">
        <v>36</v>
      </c>
      <c r="C23" s="133">
        <v>15</v>
      </c>
      <c r="D23" s="134" t="s">
        <v>37</v>
      </c>
      <c r="E23" s="135">
        <v>0</v>
      </c>
      <c r="F23" s="205"/>
      <c r="G23" s="205"/>
      <c r="H23" s="205"/>
    </row>
    <row r="24" spans="2:8" s="131" customFormat="1" ht="15" customHeight="1">
      <c r="B24" s="132" t="s">
        <v>38</v>
      </c>
      <c r="C24" s="133">
        <v>16</v>
      </c>
      <c r="D24" s="134" t="s">
        <v>39</v>
      </c>
      <c r="E24" s="135">
        <v>32018.917000000009</v>
      </c>
      <c r="F24" s="205"/>
      <c r="G24" s="205"/>
      <c r="H24" s="205"/>
    </row>
    <row r="25" spans="2:8" s="131" customFormat="1" ht="15" customHeight="1">
      <c r="B25" s="132" t="s">
        <v>40</v>
      </c>
      <c r="C25" s="133">
        <v>17</v>
      </c>
      <c r="D25" s="134" t="s">
        <v>41</v>
      </c>
      <c r="E25" s="135"/>
      <c r="F25" s="205"/>
      <c r="G25" s="205"/>
      <c r="H25" s="205"/>
    </row>
    <row r="26" spans="2:8" s="131" customFormat="1" ht="15" customHeight="1">
      <c r="B26" s="132" t="s">
        <v>42</v>
      </c>
      <c r="C26" s="133">
        <v>18</v>
      </c>
      <c r="D26" s="138" t="s">
        <v>43</v>
      </c>
      <c r="E26" s="135">
        <v>700906.90968728997</v>
      </c>
      <c r="F26" s="205"/>
      <c r="G26" s="205"/>
      <c r="H26" s="205"/>
    </row>
    <row r="27" spans="2:8" s="142" customFormat="1" ht="15" customHeight="1" thickBot="1">
      <c r="B27" s="139" t="s">
        <v>44</v>
      </c>
      <c r="C27" s="140">
        <v>19</v>
      </c>
      <c r="D27" s="141" t="s">
        <v>45</v>
      </c>
      <c r="E27" s="200">
        <f>SUM(E9:E26)</f>
        <v>51887512.261368111</v>
      </c>
      <c r="F27" s="205"/>
      <c r="G27" s="205"/>
      <c r="H27" s="205"/>
    </row>
    <row r="28" spans="2:8" s="126" customFormat="1" ht="6" customHeight="1">
      <c r="B28" s="143"/>
      <c r="C28" s="144"/>
      <c r="D28" s="145"/>
      <c r="E28" s="146"/>
      <c r="F28" s="205"/>
      <c r="G28" s="205"/>
      <c r="H28" s="205"/>
    </row>
    <row r="29" spans="2:8" s="126" customFormat="1" ht="14.4" thickBot="1">
      <c r="B29" s="143"/>
      <c r="C29" s="215" t="s">
        <v>46</v>
      </c>
      <c r="D29" s="215"/>
      <c r="E29" s="215"/>
      <c r="F29" s="205"/>
      <c r="G29" s="205"/>
      <c r="H29" s="205"/>
    </row>
    <row r="30" spans="2:8" s="131" customFormat="1" ht="15" customHeight="1">
      <c r="B30" s="127" t="s">
        <v>47</v>
      </c>
      <c r="C30" s="128">
        <v>20</v>
      </c>
      <c r="D30" s="147" t="s">
        <v>48</v>
      </c>
      <c r="E30" s="204">
        <v>27531982.274860766</v>
      </c>
      <c r="F30" s="205"/>
      <c r="G30" s="205"/>
      <c r="H30" s="205"/>
    </row>
    <row r="31" spans="2:8" s="131" customFormat="1" ht="15" customHeight="1">
      <c r="B31" s="132" t="s">
        <v>49</v>
      </c>
      <c r="C31" s="133">
        <v>21</v>
      </c>
      <c r="D31" s="148" t="s">
        <v>50</v>
      </c>
      <c r="E31" s="202">
        <v>11070936.864197621</v>
      </c>
      <c r="F31" s="205"/>
      <c r="G31" s="205"/>
      <c r="H31" s="205"/>
    </row>
    <row r="32" spans="2:8" s="131" customFormat="1" ht="15" customHeight="1">
      <c r="B32" s="132" t="s">
        <v>51</v>
      </c>
      <c r="C32" s="133">
        <v>22</v>
      </c>
      <c r="D32" s="136" t="s">
        <v>52</v>
      </c>
      <c r="E32" s="202"/>
      <c r="F32" s="205"/>
      <c r="G32" s="205"/>
      <c r="H32" s="205"/>
    </row>
    <row r="33" spans="2:8" s="131" customFormat="1" ht="15" customHeight="1">
      <c r="B33" s="132" t="s">
        <v>53</v>
      </c>
      <c r="C33" s="133">
        <v>23</v>
      </c>
      <c r="D33" s="148" t="s">
        <v>54</v>
      </c>
      <c r="E33" s="202">
        <v>285202</v>
      </c>
      <c r="F33" s="205"/>
      <c r="G33" s="205"/>
      <c r="H33" s="205"/>
    </row>
    <row r="34" spans="2:8" s="131" customFormat="1" ht="15" customHeight="1">
      <c r="B34" s="132" t="s">
        <v>55</v>
      </c>
      <c r="C34" s="133">
        <v>24</v>
      </c>
      <c r="D34" s="148" t="s">
        <v>56</v>
      </c>
      <c r="E34" s="202">
        <v>0</v>
      </c>
      <c r="F34" s="205"/>
      <c r="G34" s="205"/>
      <c r="H34" s="205"/>
    </row>
    <row r="35" spans="2:8" s="131" customFormat="1" ht="15" customHeight="1">
      <c r="B35" s="132" t="s">
        <v>57</v>
      </c>
      <c r="C35" s="133">
        <v>25</v>
      </c>
      <c r="D35" s="148" t="s">
        <v>58</v>
      </c>
      <c r="E35" s="202">
        <v>0</v>
      </c>
      <c r="F35" s="205"/>
      <c r="G35" s="205"/>
      <c r="H35" s="205"/>
    </row>
    <row r="36" spans="2:8" s="131" customFormat="1" ht="15" customHeight="1">
      <c r="B36" s="132" t="s">
        <v>59</v>
      </c>
      <c r="C36" s="133">
        <v>26</v>
      </c>
      <c r="D36" s="148" t="s">
        <v>60</v>
      </c>
      <c r="E36" s="202">
        <v>8583.6</v>
      </c>
      <c r="F36" s="205"/>
      <c r="G36" s="205"/>
      <c r="H36" s="205"/>
    </row>
    <row r="37" spans="2:8" s="131" customFormat="1" ht="15" customHeight="1">
      <c r="B37" s="132" t="s">
        <v>61</v>
      </c>
      <c r="C37" s="133">
        <v>27</v>
      </c>
      <c r="D37" s="148" t="s">
        <v>62</v>
      </c>
      <c r="E37" s="202">
        <v>1389286.35</v>
      </c>
      <c r="F37" s="205"/>
      <c r="G37" s="205"/>
      <c r="H37" s="205"/>
    </row>
    <row r="38" spans="2:8" s="131" customFormat="1" ht="15" customHeight="1">
      <c r="B38" s="132" t="s">
        <v>63</v>
      </c>
      <c r="C38" s="133">
        <v>28</v>
      </c>
      <c r="D38" s="148" t="s">
        <v>64</v>
      </c>
      <c r="E38" s="202"/>
      <c r="F38" s="205"/>
      <c r="G38" s="205"/>
      <c r="H38" s="205"/>
    </row>
    <row r="39" spans="2:8" s="131" customFormat="1" ht="15" customHeight="1">
      <c r="B39" s="132" t="s">
        <v>65</v>
      </c>
      <c r="C39" s="133">
        <v>29</v>
      </c>
      <c r="D39" s="148" t="s">
        <v>66</v>
      </c>
      <c r="E39" s="202">
        <v>642299.08212496003</v>
      </c>
      <c r="F39" s="205"/>
      <c r="G39" s="205"/>
      <c r="H39" s="205"/>
    </row>
    <row r="40" spans="2:8" s="142" customFormat="1" ht="15" customHeight="1" thickBot="1">
      <c r="B40" s="139" t="s">
        <v>67</v>
      </c>
      <c r="C40" s="140">
        <v>30</v>
      </c>
      <c r="D40" s="149" t="s">
        <v>68</v>
      </c>
      <c r="E40" s="200">
        <f>SUM(E30:E39)</f>
        <v>40928290.171183355</v>
      </c>
      <c r="F40" s="205"/>
      <c r="G40" s="205"/>
      <c r="H40" s="205"/>
    </row>
    <row r="41" spans="2:8" s="126" customFormat="1" ht="6" customHeight="1">
      <c r="B41" s="150"/>
      <c r="C41" s="151"/>
      <c r="D41" s="145"/>
      <c r="E41" s="146"/>
      <c r="F41" s="205"/>
      <c r="G41" s="205"/>
      <c r="H41" s="205"/>
    </row>
    <row r="42" spans="2:8" s="126" customFormat="1" ht="14.4" thickBot="1">
      <c r="B42" s="150"/>
      <c r="C42" s="215" t="s">
        <v>69</v>
      </c>
      <c r="D42" s="215"/>
      <c r="E42" s="215"/>
      <c r="F42" s="205"/>
      <c r="G42" s="205"/>
      <c r="H42" s="205"/>
    </row>
    <row r="43" spans="2:8" s="131" customFormat="1" ht="15" customHeight="1">
      <c r="B43" s="127" t="s">
        <v>70</v>
      </c>
      <c r="C43" s="128">
        <v>31</v>
      </c>
      <c r="D43" s="147" t="s">
        <v>71</v>
      </c>
      <c r="E43" s="130">
        <v>23450000</v>
      </c>
      <c r="F43" s="205"/>
      <c r="G43" s="205"/>
      <c r="H43" s="205"/>
    </row>
    <row r="44" spans="2:8" s="131" customFormat="1" ht="15" customHeight="1">
      <c r="B44" s="132" t="s">
        <v>72</v>
      </c>
      <c r="C44" s="133">
        <v>32</v>
      </c>
      <c r="D44" s="148" t="s">
        <v>73</v>
      </c>
      <c r="E44" s="135"/>
      <c r="F44" s="205"/>
      <c r="G44" s="205"/>
      <c r="H44" s="205"/>
    </row>
    <row r="45" spans="2:8" s="131" customFormat="1" ht="15" customHeight="1">
      <c r="B45" s="132" t="s">
        <v>74</v>
      </c>
      <c r="C45" s="133">
        <v>33</v>
      </c>
      <c r="D45" s="148" t="s">
        <v>75</v>
      </c>
      <c r="E45" s="135"/>
      <c r="F45" s="205"/>
      <c r="G45" s="205"/>
      <c r="H45" s="205"/>
    </row>
    <row r="46" spans="2:8" s="131" customFormat="1" ht="15" customHeight="1">
      <c r="B46" s="132" t="s">
        <v>76</v>
      </c>
      <c r="C46" s="133">
        <v>34</v>
      </c>
      <c r="D46" s="148" t="s">
        <v>77</v>
      </c>
      <c r="E46" s="135">
        <v>-13974805.913877089</v>
      </c>
      <c r="F46" s="205"/>
      <c r="G46" s="205"/>
      <c r="H46" s="205"/>
    </row>
    <row r="47" spans="2:8" s="131" customFormat="1" ht="15" customHeight="1">
      <c r="B47" s="132" t="s">
        <v>78</v>
      </c>
      <c r="C47" s="133">
        <v>35</v>
      </c>
      <c r="D47" s="148" t="s">
        <v>79</v>
      </c>
      <c r="E47" s="135">
        <v>1484028.0074353414</v>
      </c>
      <c r="F47" s="205"/>
      <c r="G47" s="205"/>
      <c r="H47" s="205"/>
    </row>
    <row r="48" spans="2:8" s="131" customFormat="1" ht="15" customHeight="1">
      <c r="B48" s="132" t="s">
        <v>80</v>
      </c>
      <c r="C48" s="133">
        <v>36</v>
      </c>
      <c r="D48" s="148" t="s">
        <v>81</v>
      </c>
      <c r="E48" s="135"/>
      <c r="F48" s="205"/>
      <c r="G48" s="205"/>
      <c r="H48" s="205"/>
    </row>
    <row r="49" spans="2:8" s="142" customFormat="1" ht="15" customHeight="1">
      <c r="B49" s="132" t="s">
        <v>82</v>
      </c>
      <c r="C49" s="152">
        <v>37</v>
      </c>
      <c r="D49" s="153" t="s">
        <v>83</v>
      </c>
      <c r="E49" s="208">
        <f>SUM(E43+E44-E45+E46+E47+E48)</f>
        <v>10959222.093558252</v>
      </c>
      <c r="F49" s="205"/>
      <c r="G49" s="205"/>
      <c r="H49" s="205"/>
    </row>
    <row r="50" spans="2:8" s="142" customFormat="1" ht="15" customHeight="1" thickBot="1">
      <c r="B50" s="139" t="s">
        <v>84</v>
      </c>
      <c r="C50" s="154">
        <v>38</v>
      </c>
      <c r="D50" s="155" t="s">
        <v>85</v>
      </c>
      <c r="E50" s="201">
        <f>E40+E49</f>
        <v>51887512.264741607</v>
      </c>
      <c r="F50" s="205"/>
      <c r="G50" s="205"/>
      <c r="H50" s="205"/>
    </row>
    <row r="51" spans="2:8">
      <c r="E51" s="207"/>
      <c r="F51" s="205"/>
      <c r="G51" s="205"/>
    </row>
    <row r="52" spans="2:8">
      <c r="F52" s="205"/>
      <c r="G52" s="205"/>
    </row>
    <row r="53" spans="2:8">
      <c r="C53" s="216"/>
      <c r="D53" s="216"/>
      <c r="E53" s="216"/>
      <c r="F53" s="205"/>
      <c r="G53" s="205"/>
    </row>
    <row r="54" spans="2:8">
      <c r="C54" s="217"/>
      <c r="D54" s="217"/>
      <c r="E54" s="217"/>
      <c r="F54" s="205"/>
      <c r="G54" s="205"/>
    </row>
    <row r="55" spans="2:8">
      <c r="C55" s="216"/>
      <c r="D55" s="216"/>
      <c r="E55" s="216"/>
      <c r="F55" s="205"/>
      <c r="G55" s="205"/>
    </row>
    <row r="56" spans="2:8">
      <c r="C56" s="217"/>
      <c r="D56" s="217"/>
      <c r="E56" s="217"/>
      <c r="F56" s="205"/>
      <c r="G56" s="205"/>
    </row>
    <row r="57" spans="2:8" ht="15" customHeight="1">
      <c r="C57" s="216"/>
      <c r="D57" s="216"/>
      <c r="E57" s="216"/>
      <c r="G57" s="205"/>
    </row>
    <row r="58" spans="2:8">
      <c r="C58" s="217"/>
      <c r="D58" s="217"/>
      <c r="E58" s="217"/>
      <c r="G58" s="205"/>
    </row>
    <row r="59" spans="2:8">
      <c r="G59" s="205"/>
    </row>
    <row r="60" spans="2:8">
      <c r="G60" s="205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E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I14" sqref="I14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16384" width="9.109375" style="126"/>
  </cols>
  <sheetData>
    <row r="1" spans="2:5" ht="15" customHeight="1">
      <c r="B1" s="131" t="str">
        <f>BS!B1</f>
        <v>მზღვეველი: სს "პსპ დაზღვევა"</v>
      </c>
      <c r="C1" s="131"/>
      <c r="D1" s="157"/>
      <c r="E1" s="195" t="s">
        <v>86</v>
      </c>
    </row>
    <row r="2" spans="2:5" ht="15" customHeight="1">
      <c r="B2" s="220" t="s">
        <v>244</v>
      </c>
      <c r="C2" s="220"/>
      <c r="D2" s="220"/>
      <c r="E2" s="220"/>
    </row>
    <row r="3" spans="2:5" ht="15" customHeight="1"/>
    <row r="4" spans="2:5" s="158" customFormat="1" ht="15" customHeight="1">
      <c r="D4" s="221" t="s">
        <v>87</v>
      </c>
      <c r="E4" s="221"/>
    </row>
    <row r="5" spans="2:5" ht="15" customHeight="1" thickBot="1">
      <c r="E5" s="193" t="s">
        <v>3</v>
      </c>
    </row>
    <row r="6" spans="2:5" s="161" customFormat="1" ht="45" customHeight="1" thickBot="1">
      <c r="B6" s="119" t="s">
        <v>4</v>
      </c>
      <c r="C6" s="159" t="s">
        <v>5</v>
      </c>
      <c r="D6" s="160"/>
      <c r="E6" s="122" t="s">
        <v>6</v>
      </c>
    </row>
    <row r="7" spans="2:5" ht="9" customHeight="1">
      <c r="C7" s="131"/>
      <c r="D7" s="131"/>
      <c r="E7" s="162"/>
    </row>
    <row r="8" spans="2:5" ht="15" customHeight="1" thickBot="1">
      <c r="C8" s="218" t="s">
        <v>88</v>
      </c>
      <c r="D8" s="218"/>
      <c r="E8" s="218"/>
    </row>
    <row r="9" spans="2:5" ht="15" customHeight="1">
      <c r="B9" s="163" t="s">
        <v>8</v>
      </c>
      <c r="C9" s="164">
        <v>1</v>
      </c>
      <c r="D9" s="165" t="s">
        <v>89</v>
      </c>
      <c r="E9" s="166">
        <v>40279741.380492263</v>
      </c>
    </row>
    <row r="10" spans="2:5" ht="15" customHeight="1">
      <c r="B10" s="167" t="s">
        <v>10</v>
      </c>
      <c r="C10" s="168">
        <v>2</v>
      </c>
      <c r="D10" s="169" t="s">
        <v>90</v>
      </c>
      <c r="E10" s="170">
        <v>7371371.0991108427</v>
      </c>
    </row>
    <row r="11" spans="2:5" ht="15" customHeight="1">
      <c r="B11" s="167" t="s">
        <v>12</v>
      </c>
      <c r="C11" s="168">
        <v>3</v>
      </c>
      <c r="D11" s="171" t="s">
        <v>91</v>
      </c>
      <c r="E11" s="170">
        <v>6637666.259554835</v>
      </c>
    </row>
    <row r="12" spans="2:5" ht="15" customHeight="1">
      <c r="B12" s="167" t="s">
        <v>14</v>
      </c>
      <c r="C12" s="168">
        <v>4</v>
      </c>
      <c r="D12" s="172" t="s">
        <v>92</v>
      </c>
      <c r="E12" s="170">
        <v>2826177.4435680117</v>
      </c>
    </row>
    <row r="13" spans="2:5" s="131" customFormat="1" ht="15" customHeight="1">
      <c r="B13" s="167" t="s">
        <v>16</v>
      </c>
      <c r="C13" s="133">
        <v>5</v>
      </c>
      <c r="D13" s="134" t="s">
        <v>93</v>
      </c>
      <c r="E13" s="202">
        <f>E9-E10-E11+E12</f>
        <v>29096881.465394601</v>
      </c>
    </row>
    <row r="14" spans="2:5" ht="15" customHeight="1">
      <c r="B14" s="167" t="s">
        <v>18</v>
      </c>
      <c r="C14" s="168">
        <v>6</v>
      </c>
      <c r="D14" s="169" t="s">
        <v>94</v>
      </c>
      <c r="E14" s="170">
        <v>26334044.371229406</v>
      </c>
    </row>
    <row r="15" spans="2:5" ht="15" customHeight="1">
      <c r="B15" s="167" t="s">
        <v>20</v>
      </c>
      <c r="C15" s="168">
        <v>7</v>
      </c>
      <c r="D15" s="169" t="s">
        <v>95</v>
      </c>
      <c r="E15" s="170">
        <v>3791620.0055</v>
      </c>
    </row>
    <row r="16" spans="2:5" ht="15" customHeight="1">
      <c r="B16" s="167" t="s">
        <v>22</v>
      </c>
      <c r="C16" s="168">
        <v>8</v>
      </c>
      <c r="D16" s="171" t="s">
        <v>96</v>
      </c>
      <c r="E16" s="170">
        <v>283661.48986968899</v>
      </c>
    </row>
    <row r="17" spans="2:5" ht="15" customHeight="1">
      <c r="B17" s="167" t="s">
        <v>24</v>
      </c>
      <c r="C17" s="168">
        <v>9</v>
      </c>
      <c r="D17" s="171" t="s">
        <v>97</v>
      </c>
      <c r="E17" s="170">
        <v>259993.7459995579</v>
      </c>
    </row>
    <row r="18" spans="2:5" ht="15" customHeight="1">
      <c r="B18" s="167" t="s">
        <v>26</v>
      </c>
      <c r="C18" s="168">
        <v>10</v>
      </c>
      <c r="D18" s="171" t="s">
        <v>98</v>
      </c>
      <c r="E18" s="170">
        <v>367504.59</v>
      </c>
    </row>
    <row r="19" spans="2:5" s="131" customFormat="1" ht="15" customHeight="1">
      <c r="B19" s="167" t="s">
        <v>28</v>
      </c>
      <c r="C19" s="133">
        <v>11</v>
      </c>
      <c r="D19" s="134" t="s">
        <v>99</v>
      </c>
      <c r="E19" s="202">
        <f>E14-E15+E16-E17-E18</f>
        <v>22198587.519599538</v>
      </c>
    </row>
    <row r="20" spans="2:5" s="131" customFormat="1" ht="15" customHeight="1">
      <c r="B20" s="167" t="s">
        <v>30</v>
      </c>
      <c r="C20" s="133">
        <v>12</v>
      </c>
      <c r="D20" s="134" t="s">
        <v>100</v>
      </c>
      <c r="E20" s="135"/>
    </row>
    <row r="21" spans="2:5" s="131" customFormat="1" ht="15" customHeight="1">
      <c r="B21" s="167" t="s">
        <v>32</v>
      </c>
      <c r="C21" s="133">
        <v>13</v>
      </c>
      <c r="D21" s="134" t="s">
        <v>101</v>
      </c>
      <c r="E21" s="202">
        <v>592420.51061709994</v>
      </c>
    </row>
    <row r="22" spans="2:5" s="131" customFormat="1" ht="15" customHeight="1" thickBot="1">
      <c r="B22" s="173" t="s">
        <v>34</v>
      </c>
      <c r="C22" s="174">
        <v>14</v>
      </c>
      <c r="D22" s="175" t="s">
        <v>102</v>
      </c>
      <c r="E22" s="176">
        <f>E13-E19-E20+E21</f>
        <v>7490714.4564121626</v>
      </c>
    </row>
    <row r="23" spans="2:5" ht="9" customHeight="1">
      <c r="C23" s="144"/>
      <c r="D23" s="177"/>
      <c r="E23" s="146"/>
    </row>
    <row r="24" spans="2:5" ht="15" customHeight="1" thickBot="1">
      <c r="C24" s="218" t="s">
        <v>103</v>
      </c>
      <c r="D24" s="218"/>
      <c r="E24" s="218"/>
    </row>
    <row r="25" spans="2:5" ht="15" customHeight="1">
      <c r="B25" s="163" t="s">
        <v>36</v>
      </c>
      <c r="C25" s="164">
        <v>15</v>
      </c>
      <c r="D25" s="165" t="s">
        <v>89</v>
      </c>
      <c r="E25" s="166">
        <v>196958.96390000405</v>
      </c>
    </row>
    <row r="26" spans="2:5" ht="15" customHeight="1">
      <c r="B26" s="167" t="s">
        <v>38</v>
      </c>
      <c r="C26" s="168">
        <v>16</v>
      </c>
      <c r="D26" s="169" t="s">
        <v>90</v>
      </c>
      <c r="E26" s="170">
        <v>0</v>
      </c>
    </row>
    <row r="27" spans="2:5" ht="15" customHeight="1">
      <c r="B27" s="167" t="s">
        <v>40</v>
      </c>
      <c r="C27" s="168">
        <v>17</v>
      </c>
      <c r="D27" s="171" t="s">
        <v>91</v>
      </c>
      <c r="E27" s="170">
        <v>43268.556699544657</v>
      </c>
    </row>
    <row r="28" spans="2:5" ht="15" customHeight="1">
      <c r="B28" s="167" t="s">
        <v>42</v>
      </c>
      <c r="C28" s="168">
        <v>18</v>
      </c>
      <c r="D28" s="171" t="s">
        <v>92</v>
      </c>
      <c r="E28" s="170"/>
    </row>
    <row r="29" spans="2:5" s="131" customFormat="1" ht="15" customHeight="1">
      <c r="B29" s="167" t="s">
        <v>44</v>
      </c>
      <c r="C29" s="133">
        <v>19</v>
      </c>
      <c r="D29" s="134" t="s">
        <v>104</v>
      </c>
      <c r="E29" s="202">
        <f>E25-E26-E27+E28</f>
        <v>153690.40720045939</v>
      </c>
    </row>
    <row r="30" spans="2:5" ht="15" customHeight="1">
      <c r="B30" s="167" t="s">
        <v>47</v>
      </c>
      <c r="C30" s="168">
        <v>20</v>
      </c>
      <c r="D30" s="169" t="s">
        <v>94</v>
      </c>
      <c r="E30" s="170">
        <v>35600</v>
      </c>
    </row>
    <row r="31" spans="2:5" ht="15" customHeight="1">
      <c r="B31" s="167" t="s">
        <v>49</v>
      </c>
      <c r="C31" s="168">
        <v>21</v>
      </c>
      <c r="D31" s="169" t="s">
        <v>105</v>
      </c>
      <c r="E31" s="170">
        <v>0</v>
      </c>
    </row>
    <row r="32" spans="2:5" ht="15" customHeight="1">
      <c r="B32" s="167" t="s">
        <v>51</v>
      </c>
      <c r="C32" s="168">
        <v>22</v>
      </c>
      <c r="D32" s="171" t="s">
        <v>96</v>
      </c>
      <c r="E32" s="170">
        <v>-230808.18</v>
      </c>
    </row>
    <row r="33" spans="2:5" ht="15" customHeight="1">
      <c r="B33" s="167" t="s">
        <v>53</v>
      </c>
      <c r="C33" s="168">
        <v>23</v>
      </c>
      <c r="D33" s="171" t="s">
        <v>97</v>
      </c>
      <c r="E33" s="170"/>
    </row>
    <row r="34" spans="2:5" ht="15" customHeight="1">
      <c r="B34" s="167" t="s">
        <v>55</v>
      </c>
      <c r="C34" s="168">
        <v>24</v>
      </c>
      <c r="D34" s="171" t="s">
        <v>106</v>
      </c>
      <c r="E34" s="170"/>
    </row>
    <row r="35" spans="2:5" s="131" customFormat="1" ht="15" customHeight="1">
      <c r="B35" s="167" t="s">
        <v>57</v>
      </c>
      <c r="C35" s="133">
        <v>25</v>
      </c>
      <c r="D35" s="134" t="s">
        <v>107</v>
      </c>
      <c r="E35" s="202">
        <f>E30-E31+E32-E33-E34</f>
        <v>-195208.18</v>
      </c>
    </row>
    <row r="36" spans="2:5" ht="15" customHeight="1">
      <c r="B36" s="167" t="s">
        <v>59</v>
      </c>
      <c r="C36" s="168">
        <v>26</v>
      </c>
      <c r="D36" s="169" t="s">
        <v>108</v>
      </c>
      <c r="E36" s="170"/>
    </row>
    <row r="37" spans="2:5" ht="15" customHeight="1">
      <c r="B37" s="167" t="s">
        <v>61</v>
      </c>
      <c r="C37" s="168">
        <v>27</v>
      </c>
      <c r="D37" s="171" t="s">
        <v>109</v>
      </c>
      <c r="E37" s="170"/>
    </row>
    <row r="38" spans="2:5" s="131" customFormat="1" ht="15" customHeight="1">
      <c r="B38" s="167" t="s">
        <v>63</v>
      </c>
      <c r="C38" s="133">
        <v>28</v>
      </c>
      <c r="D38" s="134" t="s">
        <v>110</v>
      </c>
      <c r="E38" s="135">
        <v>0</v>
      </c>
    </row>
    <row r="39" spans="2:5" s="131" customFormat="1" ht="15" customHeight="1">
      <c r="B39" s="167" t="s">
        <v>65</v>
      </c>
      <c r="C39" s="133">
        <v>29</v>
      </c>
      <c r="D39" s="134" t="s">
        <v>111</v>
      </c>
      <c r="E39" s="135"/>
    </row>
    <row r="40" spans="2:5" s="131" customFormat="1" ht="15" customHeight="1">
      <c r="B40" s="167" t="s">
        <v>67</v>
      </c>
      <c r="C40" s="133">
        <v>30</v>
      </c>
      <c r="D40" s="134" t="s">
        <v>101</v>
      </c>
      <c r="E40" s="135">
        <v>-116.02000000000002</v>
      </c>
    </row>
    <row r="41" spans="2:5" s="131" customFormat="1" ht="15" customHeight="1" thickBot="1">
      <c r="B41" s="173" t="s">
        <v>70</v>
      </c>
      <c r="C41" s="174">
        <v>31</v>
      </c>
      <c r="D41" s="175" t="s">
        <v>112</v>
      </c>
      <c r="E41" s="176">
        <f>E29-E35+E38-E39+E40</f>
        <v>348782.56720045937</v>
      </c>
    </row>
    <row r="42" spans="2:5" s="131" customFormat="1" ht="9" customHeight="1" thickBot="1">
      <c r="C42" s="144"/>
      <c r="D42" s="178"/>
      <c r="E42" s="179"/>
    </row>
    <row r="43" spans="2:5" s="131" customFormat="1" ht="15" customHeight="1" thickBot="1">
      <c r="B43" s="180" t="s">
        <v>72</v>
      </c>
      <c r="C43" s="181">
        <v>32</v>
      </c>
      <c r="D43" s="182" t="s">
        <v>113</v>
      </c>
      <c r="E43" s="183">
        <f>E22+E41</f>
        <v>7839497.0236126222</v>
      </c>
    </row>
    <row r="44" spans="2:5" ht="9" customHeight="1">
      <c r="C44" s="144"/>
      <c r="D44" s="178"/>
      <c r="E44" s="146"/>
    </row>
    <row r="45" spans="2:5" ht="15" customHeight="1" thickBot="1">
      <c r="C45" s="144"/>
      <c r="D45" s="218" t="s">
        <v>114</v>
      </c>
      <c r="E45" s="218"/>
    </row>
    <row r="46" spans="2:5" ht="15" customHeight="1">
      <c r="B46" s="163" t="s">
        <v>74</v>
      </c>
      <c r="C46" s="164">
        <v>33</v>
      </c>
      <c r="D46" s="184" t="s">
        <v>115</v>
      </c>
      <c r="E46" s="166">
        <v>0</v>
      </c>
    </row>
    <row r="47" spans="2:5" ht="15" customHeight="1">
      <c r="B47" s="167" t="s">
        <v>76</v>
      </c>
      <c r="C47" s="168">
        <v>34</v>
      </c>
      <c r="D47" s="169" t="s">
        <v>116</v>
      </c>
      <c r="E47" s="170">
        <v>0</v>
      </c>
    </row>
    <row r="48" spans="2:5" ht="15" customHeight="1">
      <c r="B48" s="167" t="s">
        <v>78</v>
      </c>
      <c r="C48" s="168">
        <v>35</v>
      </c>
      <c r="D48" s="169" t="s">
        <v>117</v>
      </c>
      <c r="E48" s="170">
        <v>0</v>
      </c>
    </row>
    <row r="49" spans="2:5" s="131" customFormat="1" ht="15" customHeight="1" thickBot="1">
      <c r="B49" s="173" t="s">
        <v>80</v>
      </c>
      <c r="C49" s="174">
        <v>36</v>
      </c>
      <c r="D49" s="175" t="s">
        <v>118</v>
      </c>
      <c r="E49" s="176">
        <f>E46-E47-E48</f>
        <v>0</v>
      </c>
    </row>
    <row r="50" spans="2:5" ht="8.25" customHeight="1">
      <c r="C50" s="144"/>
      <c r="D50" s="177"/>
      <c r="E50" s="146"/>
    </row>
    <row r="51" spans="2:5" ht="15" customHeight="1" thickBot="1">
      <c r="C51" s="218" t="s">
        <v>119</v>
      </c>
      <c r="D51" s="218"/>
      <c r="E51" s="218"/>
    </row>
    <row r="52" spans="2:5" ht="15" customHeight="1">
      <c r="B52" s="163" t="s">
        <v>82</v>
      </c>
      <c r="C52" s="164">
        <v>37</v>
      </c>
      <c r="D52" s="165" t="s">
        <v>120</v>
      </c>
      <c r="E52" s="166">
        <v>1109104.3616153901</v>
      </c>
    </row>
    <row r="53" spans="2:5" ht="15" customHeight="1">
      <c r="B53" s="167" t="s">
        <v>84</v>
      </c>
      <c r="C53" s="168">
        <v>38</v>
      </c>
      <c r="D53" s="171" t="s">
        <v>121</v>
      </c>
      <c r="E53" s="170">
        <v>0</v>
      </c>
    </row>
    <row r="54" spans="2:5" ht="15" customHeight="1">
      <c r="B54" s="167" t="s">
        <v>122</v>
      </c>
      <c r="C54" s="168">
        <v>39</v>
      </c>
      <c r="D54" s="171" t="s">
        <v>123</v>
      </c>
      <c r="E54" s="170">
        <v>0</v>
      </c>
    </row>
    <row r="55" spans="2:5" ht="15" customHeight="1">
      <c r="B55" s="167" t="s">
        <v>124</v>
      </c>
      <c r="C55" s="168">
        <v>40</v>
      </c>
      <c r="D55" s="171" t="s">
        <v>125</v>
      </c>
      <c r="E55" s="170">
        <v>0</v>
      </c>
    </row>
    <row r="56" spans="2:5" ht="15" customHeight="1">
      <c r="B56" s="167" t="s">
        <v>126</v>
      </c>
      <c r="C56" s="168">
        <v>41</v>
      </c>
      <c r="D56" s="171" t="s">
        <v>27</v>
      </c>
      <c r="E56" s="170">
        <v>0</v>
      </c>
    </row>
    <row r="57" spans="2:5" ht="15" customHeight="1">
      <c r="B57" s="167" t="s">
        <v>127</v>
      </c>
      <c r="C57" s="168">
        <v>42</v>
      </c>
      <c r="D57" s="171" t="s">
        <v>29</v>
      </c>
      <c r="E57" s="170">
        <v>-40026.33</v>
      </c>
    </row>
    <row r="58" spans="2:5" ht="15" customHeight="1">
      <c r="B58" s="167" t="s">
        <v>128</v>
      </c>
      <c r="C58" s="168">
        <v>43</v>
      </c>
      <c r="D58" s="171" t="s">
        <v>37</v>
      </c>
      <c r="E58" s="170">
        <v>0</v>
      </c>
    </row>
    <row r="59" spans="2:5" ht="15" customHeight="1">
      <c r="B59" s="167" t="s">
        <v>129</v>
      </c>
      <c r="C59" s="168">
        <v>44</v>
      </c>
      <c r="D59" s="171" t="s">
        <v>130</v>
      </c>
      <c r="E59" s="170">
        <v>0</v>
      </c>
    </row>
    <row r="60" spans="2:5" ht="15" customHeight="1">
      <c r="B60" s="167" t="s">
        <v>131</v>
      </c>
      <c r="C60" s="168">
        <v>45</v>
      </c>
      <c r="D60" s="171" t="s">
        <v>132</v>
      </c>
      <c r="E60" s="170"/>
    </row>
    <row r="61" spans="2:5" s="177" customFormat="1" ht="15" customHeight="1" thickBot="1">
      <c r="B61" s="173" t="s">
        <v>133</v>
      </c>
      <c r="C61" s="185">
        <v>46</v>
      </c>
      <c r="D61" s="186" t="s">
        <v>134</v>
      </c>
      <c r="E61" s="176">
        <f>SUM(E52:E60)</f>
        <v>1069078.03161539</v>
      </c>
    </row>
    <row r="62" spans="2:5" s="177" customFormat="1" ht="9" customHeight="1">
      <c r="C62" s="144"/>
      <c r="E62" s="179"/>
    </row>
    <row r="63" spans="2:5" s="177" customFormat="1" ht="15" customHeight="1" thickBot="1">
      <c r="C63" s="219" t="s">
        <v>135</v>
      </c>
      <c r="D63" s="219"/>
      <c r="E63" s="219"/>
    </row>
    <row r="64" spans="2:5" ht="15" customHeight="1">
      <c r="B64" s="163" t="s">
        <v>136</v>
      </c>
      <c r="C64" s="164">
        <v>47</v>
      </c>
      <c r="D64" s="165" t="s">
        <v>137</v>
      </c>
      <c r="E64" s="166">
        <v>3937509.0512405997</v>
      </c>
    </row>
    <row r="65" spans="2:5" ht="15" customHeight="1">
      <c r="B65" s="167" t="s">
        <v>138</v>
      </c>
      <c r="C65" s="168">
        <v>48</v>
      </c>
      <c r="D65" s="171" t="s">
        <v>139</v>
      </c>
      <c r="E65" s="170">
        <v>1652533.7047905901</v>
      </c>
    </row>
    <row r="66" spans="2:5" ht="15" customHeight="1">
      <c r="B66" s="167" t="s">
        <v>140</v>
      </c>
      <c r="C66" s="168">
        <v>49</v>
      </c>
      <c r="D66" s="171" t="s">
        <v>141</v>
      </c>
      <c r="E66" s="170">
        <v>2945.12</v>
      </c>
    </row>
    <row r="67" spans="2:5" ht="15" customHeight="1">
      <c r="B67" s="167" t="s">
        <v>142</v>
      </c>
      <c r="C67" s="168">
        <v>50</v>
      </c>
      <c r="D67" s="171" t="s">
        <v>143</v>
      </c>
      <c r="E67" s="170">
        <v>217052.80999996999</v>
      </c>
    </row>
    <row r="68" spans="2:5" ht="15" customHeight="1">
      <c r="B68" s="167" t="s">
        <v>144</v>
      </c>
      <c r="C68" s="168">
        <v>51</v>
      </c>
      <c r="D68" s="171" t="s">
        <v>145</v>
      </c>
      <c r="E68" s="170">
        <v>41040</v>
      </c>
    </row>
    <row r="69" spans="2:5" ht="15" customHeight="1">
      <c r="B69" s="167" t="s">
        <v>146</v>
      </c>
      <c r="C69" s="168">
        <v>52</v>
      </c>
      <c r="D69" s="171" t="s">
        <v>147</v>
      </c>
      <c r="E69" s="170"/>
    </row>
    <row r="70" spans="2:5" ht="15" customHeight="1" thickBot="1">
      <c r="B70" s="187" t="s">
        <v>148</v>
      </c>
      <c r="C70" s="188">
        <v>53</v>
      </c>
      <c r="D70" s="189" t="s">
        <v>149</v>
      </c>
      <c r="E70" s="190">
        <v>-1573466.3617615104</v>
      </c>
    </row>
    <row r="71" spans="2:5" ht="9" customHeight="1" thickBot="1">
      <c r="C71" s="151"/>
      <c r="D71" s="191"/>
      <c r="E71" s="192"/>
    </row>
    <row r="72" spans="2:5" s="131" customFormat="1" ht="15" customHeight="1">
      <c r="B72" s="163" t="s">
        <v>150</v>
      </c>
      <c r="C72" s="128">
        <v>54</v>
      </c>
      <c r="D72" s="129" t="s">
        <v>151</v>
      </c>
      <c r="E72" s="130">
        <f>E43+E49+E61-E64-E65-E66-E67-E68-E69+E70</f>
        <v>1484028.0074353414</v>
      </c>
    </row>
    <row r="73" spans="2:5" s="131" customFormat="1" ht="15" customHeight="1">
      <c r="B73" s="167" t="s">
        <v>152</v>
      </c>
      <c r="C73" s="133">
        <v>55</v>
      </c>
      <c r="D73" s="134" t="s">
        <v>153</v>
      </c>
      <c r="E73" s="135"/>
    </row>
    <row r="74" spans="2:5" s="131" customFormat="1" ht="15" customHeight="1" thickBot="1">
      <c r="B74" s="173" t="s">
        <v>154</v>
      </c>
      <c r="C74" s="174">
        <v>56</v>
      </c>
      <c r="D74" s="175" t="s">
        <v>155</v>
      </c>
      <c r="E74" s="176">
        <f>E72-E73</f>
        <v>1484028.0074353414</v>
      </c>
    </row>
    <row r="75" spans="2:5">
      <c r="D75" s="177"/>
    </row>
    <row r="76" spans="2:5">
      <c r="C76" s="216"/>
      <c r="D76" s="216"/>
      <c r="E76" s="216"/>
    </row>
    <row r="77" spans="2:5">
      <c r="C77" s="217"/>
      <c r="D77" s="217"/>
      <c r="E77" s="217"/>
    </row>
    <row r="78" spans="2:5">
      <c r="C78" s="216"/>
      <c r="D78" s="216"/>
      <c r="E78" s="216"/>
    </row>
    <row r="79" spans="2:5">
      <c r="C79" s="217"/>
      <c r="D79" s="217"/>
      <c r="E79" s="217"/>
    </row>
    <row r="80" spans="2:5">
      <c r="C80" s="216"/>
      <c r="D80" s="216"/>
      <c r="E80" s="216"/>
    </row>
    <row r="81" spans="3:5">
      <c r="C81" s="217"/>
      <c r="D81" s="217"/>
      <c r="E81" s="217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85" zoomScaleNormal="85" zoomScaleSheetLayoutView="5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B20" sqref="B20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1.2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 s="209" customFormat="1">
      <c r="A1" s="222" t="s">
        <v>156</v>
      </c>
      <c r="B1" s="222"/>
    </row>
    <row r="2" spans="1:63" s="209" customFormat="1">
      <c r="A2" s="210" t="s">
        <v>157</v>
      </c>
    </row>
    <row r="3" spans="1:63" s="209" customFormat="1">
      <c r="A3" s="210" t="str">
        <f>BS!B1</f>
        <v>მზღვეველი: სს "პსპ დაზღვევა"</v>
      </c>
      <c r="M3" s="211"/>
      <c r="N3" s="211"/>
    </row>
    <row r="4" spans="1:63" s="209" customFormat="1">
      <c r="A4" s="210" t="s">
        <v>245</v>
      </c>
    </row>
    <row r="5" spans="1:63" s="209" customFormat="1"/>
    <row r="6" spans="1:63" s="209" customFormat="1" ht="15" customHeight="1">
      <c r="C6" s="237" t="s">
        <v>158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C6" s="239" t="s">
        <v>159</v>
      </c>
      <c r="AD6" s="239"/>
      <c r="AE6" s="239"/>
      <c r="AF6" s="239"/>
      <c r="AG6" s="239"/>
      <c r="AH6" s="239"/>
      <c r="AI6" s="239"/>
      <c r="AJ6" s="239"/>
      <c r="AK6" s="239"/>
      <c r="AL6" s="239"/>
    </row>
    <row r="7" spans="1:63" s="209" customFormat="1" ht="17.25" customHeight="1" thickBot="1"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C7" s="240"/>
      <c r="AD7" s="240"/>
      <c r="AE7" s="240"/>
      <c r="AF7" s="240"/>
      <c r="AG7" s="240"/>
      <c r="AH7" s="240"/>
      <c r="AI7" s="240"/>
      <c r="AJ7" s="240"/>
      <c r="AK7" s="240"/>
      <c r="AL7" s="240"/>
    </row>
    <row r="8" spans="1:63" ht="42.75" customHeight="1">
      <c r="A8" s="223" t="s">
        <v>160</v>
      </c>
      <c r="B8" s="226" t="s">
        <v>161</v>
      </c>
      <c r="C8" s="231" t="s">
        <v>162</v>
      </c>
      <c r="D8" s="232"/>
      <c r="E8" s="232"/>
      <c r="F8" s="232"/>
      <c r="G8" s="232"/>
      <c r="H8" s="243" t="s">
        <v>163</v>
      </c>
      <c r="I8" s="232" t="s">
        <v>164</v>
      </c>
      <c r="J8" s="232"/>
      <c r="K8" s="232" t="s">
        <v>165</v>
      </c>
      <c r="L8" s="232"/>
      <c r="M8" s="232"/>
      <c r="N8" s="232"/>
      <c r="O8" s="232"/>
      <c r="P8" s="232" t="s">
        <v>166</v>
      </c>
      <c r="Q8" s="232"/>
      <c r="R8" s="232" t="s">
        <v>167</v>
      </c>
      <c r="S8" s="232"/>
      <c r="T8" s="232"/>
      <c r="U8" s="232"/>
      <c r="V8" s="232"/>
      <c r="W8" s="232"/>
      <c r="X8" s="232"/>
      <c r="Y8" s="232"/>
      <c r="Z8" s="232" t="s">
        <v>168</v>
      </c>
      <c r="AA8" s="226"/>
      <c r="AC8" s="246" t="s">
        <v>164</v>
      </c>
      <c r="AD8" s="232"/>
      <c r="AE8" s="232" t="s">
        <v>165</v>
      </c>
      <c r="AF8" s="232"/>
      <c r="AG8" s="232" t="s">
        <v>169</v>
      </c>
      <c r="AH8" s="232"/>
      <c r="AI8" s="232" t="s">
        <v>170</v>
      </c>
      <c r="AJ8" s="232"/>
      <c r="AK8" s="232" t="s">
        <v>168</v>
      </c>
      <c r="AL8" s="226"/>
    </row>
    <row r="9" spans="1:63" ht="36">
      <c r="A9" s="224"/>
      <c r="B9" s="227"/>
      <c r="C9" s="229" t="s">
        <v>171</v>
      </c>
      <c r="D9" s="230"/>
      <c r="E9" s="230"/>
      <c r="F9" s="230"/>
      <c r="G9" s="11" t="s">
        <v>172</v>
      </c>
      <c r="H9" s="244"/>
      <c r="I9" s="233" t="s">
        <v>173</v>
      </c>
      <c r="J9" s="233" t="s">
        <v>174</v>
      </c>
      <c r="K9" s="230" t="s">
        <v>173</v>
      </c>
      <c r="L9" s="230"/>
      <c r="M9" s="230"/>
      <c r="N9" s="230"/>
      <c r="O9" s="11" t="s">
        <v>174</v>
      </c>
      <c r="P9" s="233" t="s">
        <v>175</v>
      </c>
      <c r="Q9" s="233" t="s">
        <v>176</v>
      </c>
      <c r="R9" s="230" t="s">
        <v>177</v>
      </c>
      <c r="S9" s="230"/>
      <c r="T9" s="230"/>
      <c r="U9" s="230"/>
      <c r="V9" s="230" t="s">
        <v>178</v>
      </c>
      <c r="W9" s="230"/>
      <c r="X9" s="230"/>
      <c r="Y9" s="230"/>
      <c r="Z9" s="233" t="s">
        <v>179</v>
      </c>
      <c r="AA9" s="241" t="s">
        <v>180</v>
      </c>
      <c r="AC9" s="247" t="s">
        <v>173</v>
      </c>
      <c r="AD9" s="233" t="s">
        <v>174</v>
      </c>
      <c r="AE9" s="233" t="s">
        <v>173</v>
      </c>
      <c r="AF9" s="233" t="s">
        <v>174</v>
      </c>
      <c r="AG9" s="233" t="s">
        <v>175</v>
      </c>
      <c r="AH9" s="233" t="s">
        <v>176</v>
      </c>
      <c r="AI9" s="233" t="s">
        <v>177</v>
      </c>
      <c r="AJ9" s="233" t="s">
        <v>178</v>
      </c>
      <c r="AK9" s="233" t="s">
        <v>179</v>
      </c>
      <c r="AL9" s="241" t="s">
        <v>180</v>
      </c>
    </row>
    <row r="10" spans="1:63" ht="53.4" thickBot="1">
      <c r="A10" s="225"/>
      <c r="B10" s="228"/>
      <c r="C10" s="69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5"/>
      <c r="I10" s="234"/>
      <c r="J10" s="234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34"/>
      <c r="Q10" s="234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34"/>
      <c r="AA10" s="242"/>
      <c r="AC10" s="248"/>
      <c r="AD10" s="234"/>
      <c r="AE10" s="234"/>
      <c r="AF10" s="234"/>
      <c r="AG10" s="234"/>
      <c r="AH10" s="234"/>
      <c r="AI10" s="234"/>
      <c r="AJ10" s="234"/>
      <c r="AK10" s="234"/>
      <c r="AL10" s="242"/>
    </row>
    <row r="11" spans="1:63" ht="24.9" customHeight="1" thickBot="1">
      <c r="A11" s="12" t="s">
        <v>185</v>
      </c>
      <c r="B11" s="3" t="s">
        <v>186</v>
      </c>
      <c r="C11" s="21">
        <f>SUM(C12:C15)</f>
        <v>8722</v>
      </c>
      <c r="D11" s="21">
        <f>SUM(D12:D15)</f>
        <v>6</v>
      </c>
      <c r="E11" s="21">
        <f>SUM(E12:E15)</f>
        <v>8232</v>
      </c>
      <c r="F11" s="21">
        <f>SUM(F12:F15)</f>
        <v>16960</v>
      </c>
      <c r="G11" s="21">
        <f>SUM(G12:G15)</f>
        <v>12715</v>
      </c>
      <c r="H11" s="41"/>
      <c r="I11" s="72">
        <f>SUM(I12:I15)</f>
        <v>201818.55330000405</v>
      </c>
      <c r="J11" s="72">
        <f>SUM(J12:J15)</f>
        <v>0</v>
      </c>
      <c r="K11" s="21">
        <f>SUM(K12:K15)</f>
        <v>84072.018700002736</v>
      </c>
      <c r="L11" s="21">
        <f t="shared" ref="L11:AA11" si="0">SUM(L12:L15)</f>
        <v>66.421400000000006</v>
      </c>
      <c r="M11" s="21">
        <f t="shared" si="0"/>
        <v>112820.52380000132</v>
      </c>
      <c r="N11" s="21">
        <f>SUM(N12:N15)</f>
        <v>196958.96390000405</v>
      </c>
      <c r="O11" s="21">
        <f>SUM(O12:O15)</f>
        <v>0</v>
      </c>
      <c r="P11" s="21">
        <f>SUM(P12:P15)</f>
        <v>153690.40720045939</v>
      </c>
      <c r="Q11" s="21">
        <f>SUM(Q12:Q15)</f>
        <v>153690.40720045939</v>
      </c>
      <c r="R11" s="21">
        <f t="shared" si="0"/>
        <v>5000</v>
      </c>
      <c r="S11" s="21">
        <f t="shared" si="0"/>
        <v>0</v>
      </c>
      <c r="T11" s="21">
        <f t="shared" si="0"/>
        <v>30600</v>
      </c>
      <c r="U11" s="21">
        <f>SUM(U12:U15)</f>
        <v>35600</v>
      </c>
      <c r="V11" s="21">
        <f t="shared" si="0"/>
        <v>5000</v>
      </c>
      <c r="W11" s="21">
        <f t="shared" si="0"/>
        <v>0</v>
      </c>
      <c r="X11" s="21">
        <f t="shared" si="0"/>
        <v>30600</v>
      </c>
      <c r="Y11" s="21">
        <f t="shared" si="0"/>
        <v>35600</v>
      </c>
      <c r="Z11" s="21">
        <f>SUM(Z12:Z15)</f>
        <v>-195208.18</v>
      </c>
      <c r="AA11" s="21">
        <f t="shared" si="0"/>
        <v>-195208.18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</row>
    <row r="12" spans="1:63" s="4" customFormat="1" ht="24.9" customHeight="1">
      <c r="A12" s="16"/>
      <c r="B12" s="33" t="s">
        <v>187</v>
      </c>
      <c r="C12" s="107">
        <v>8722</v>
      </c>
      <c r="D12" s="75">
        <v>6</v>
      </c>
      <c r="E12" s="75">
        <v>8232</v>
      </c>
      <c r="F12" s="54">
        <f>SUM(C12:E12)</f>
        <v>16960</v>
      </c>
      <c r="G12" s="54">
        <v>12715</v>
      </c>
      <c r="H12" s="40"/>
      <c r="I12" s="75">
        <v>201818.55330000405</v>
      </c>
      <c r="J12" s="75"/>
      <c r="K12" s="75">
        <v>84072.018700002736</v>
      </c>
      <c r="L12" s="75">
        <v>66.421400000000006</v>
      </c>
      <c r="M12" s="75">
        <v>112820.52380000132</v>
      </c>
      <c r="N12" s="67">
        <f>SUM(K12:M12)</f>
        <v>196958.96390000405</v>
      </c>
      <c r="O12" s="75"/>
      <c r="P12" s="75">
        <v>153690.40720045939</v>
      </c>
      <c r="Q12" s="75">
        <v>153690.40720045939</v>
      </c>
      <c r="R12" s="75">
        <v>5000</v>
      </c>
      <c r="S12" s="75"/>
      <c r="T12" s="75">
        <v>30600</v>
      </c>
      <c r="U12" s="54">
        <f>SUM(R12:T12)</f>
        <v>35600</v>
      </c>
      <c r="V12" s="75">
        <v>5000</v>
      </c>
      <c r="W12" s="75"/>
      <c r="X12" s="75">
        <v>30600</v>
      </c>
      <c r="Y12" s="54">
        <f>SUM(V12:X12)</f>
        <v>35600</v>
      </c>
      <c r="Z12" s="75">
        <v>-195208.18</v>
      </c>
      <c r="AA12" s="76">
        <v>-195208.18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3" ht="24.9" customHeight="1">
      <c r="A13" s="17"/>
      <c r="B13" s="70" t="s">
        <v>188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3" ht="24.9" customHeight="1">
      <c r="A14" s="17"/>
      <c r="B14" s="70" t="s">
        <v>189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3" ht="24.9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3" ht="24.9" customHeight="1" thickBot="1">
      <c r="A16" s="12" t="s">
        <v>191</v>
      </c>
      <c r="B16" s="3" t="s">
        <v>192</v>
      </c>
      <c r="C16" s="84">
        <v>24833</v>
      </c>
      <c r="D16" s="84">
        <v>6121</v>
      </c>
      <c r="E16" s="84">
        <v>11426</v>
      </c>
      <c r="F16" s="84">
        <f>SUM(C16:E16)</f>
        <v>42380</v>
      </c>
      <c r="G16" s="84">
        <v>29848</v>
      </c>
      <c r="H16" s="41"/>
      <c r="I16" s="84">
        <v>169108.35980001109</v>
      </c>
      <c r="J16" s="84"/>
      <c r="K16" s="84">
        <v>58870.929500012433</v>
      </c>
      <c r="L16" s="84">
        <v>63171.528999999995</v>
      </c>
      <c r="M16" s="84">
        <v>44513.693099998643</v>
      </c>
      <c r="N16" s="84">
        <f>SUM(K16:M16)</f>
        <v>166556.15160001107</v>
      </c>
      <c r="O16" s="84"/>
      <c r="P16" s="84">
        <v>150085.21936412479</v>
      </c>
      <c r="Q16" s="84">
        <v>150085.21936412479</v>
      </c>
      <c r="R16" s="84"/>
      <c r="S16" s="84">
        <v>2068.96</v>
      </c>
      <c r="T16" s="84">
        <v>174</v>
      </c>
      <c r="U16" s="56">
        <f>SUM(R16:T16)</f>
        <v>2242.96</v>
      </c>
      <c r="V16" s="84">
        <v>0</v>
      </c>
      <c r="W16" s="84">
        <v>2068.96</v>
      </c>
      <c r="X16" s="84">
        <v>174</v>
      </c>
      <c r="Y16" s="84">
        <f>SUM(V16:X16)</f>
        <v>2242.96</v>
      </c>
      <c r="Z16" s="84">
        <v>5182.9799999999996</v>
      </c>
      <c r="AA16" s="85">
        <v>5182.9799999999996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4.9" customHeight="1" thickBot="1">
      <c r="A17" s="12" t="s">
        <v>193</v>
      </c>
      <c r="B17" s="3" t="s">
        <v>194</v>
      </c>
      <c r="C17" s="21">
        <f>SUM(C18:C19)</f>
        <v>28961</v>
      </c>
      <c r="D17" s="21">
        <f>SUM(D18:D19)</f>
        <v>6292</v>
      </c>
      <c r="E17" s="21">
        <f>SUM(E18:E19)</f>
        <v>4724</v>
      </c>
      <c r="F17" s="21">
        <f>SUM(F18:F19)</f>
        <v>39977</v>
      </c>
      <c r="G17" s="21">
        <f>SUM(G18:G19)</f>
        <v>33409</v>
      </c>
      <c r="H17" s="41"/>
      <c r="I17" s="21">
        <f>SUM(I18:I19)</f>
        <v>691825.58119117387</v>
      </c>
      <c r="J17" s="21">
        <f t="shared" ref="J17:AA17" si="2">SUM(J18:J19)</f>
        <v>0</v>
      </c>
      <c r="K17" s="21">
        <f>SUM(K18:K19)</f>
        <v>196986.07462025082</v>
      </c>
      <c r="L17" s="21">
        <f t="shared" si="2"/>
        <v>456850.20924527402</v>
      </c>
      <c r="M17" s="21">
        <f t="shared" si="2"/>
        <v>30544.103999999519</v>
      </c>
      <c r="N17" s="21">
        <f t="shared" si="2"/>
        <v>684380.38786552439</v>
      </c>
      <c r="O17" s="21">
        <f>SUM(O18:O19)</f>
        <v>0</v>
      </c>
      <c r="P17" s="21">
        <f>SUM(P18:P19)</f>
        <v>497856.3614555602</v>
      </c>
      <c r="Q17" s="21">
        <f>SUM(Q18:Q19)</f>
        <v>497856.3614555602</v>
      </c>
      <c r="R17" s="21">
        <f t="shared" si="2"/>
        <v>1000</v>
      </c>
      <c r="S17" s="21">
        <f t="shared" si="2"/>
        <v>0</v>
      </c>
      <c r="T17" s="21">
        <f t="shared" si="2"/>
        <v>0</v>
      </c>
      <c r="U17" s="21">
        <f t="shared" si="2"/>
        <v>1000</v>
      </c>
      <c r="V17" s="21">
        <f t="shared" si="2"/>
        <v>1000</v>
      </c>
      <c r="W17" s="21">
        <f t="shared" si="2"/>
        <v>0</v>
      </c>
      <c r="X17" s="21">
        <f t="shared" si="2"/>
        <v>0</v>
      </c>
      <c r="Y17" s="21">
        <f t="shared" si="2"/>
        <v>1000</v>
      </c>
      <c r="Z17" s="21">
        <f t="shared" si="2"/>
        <v>7916.0599999999995</v>
      </c>
      <c r="AA17" s="21">
        <f t="shared" si="2"/>
        <v>7916.0599999999995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4.9" customHeight="1">
      <c r="A18" s="16"/>
      <c r="B18" s="5" t="s">
        <v>195</v>
      </c>
      <c r="C18" s="53">
        <v>28503</v>
      </c>
      <c r="D18" s="53">
        <v>706</v>
      </c>
      <c r="E18" s="53">
        <v>4724</v>
      </c>
      <c r="F18" s="53">
        <f>SUM(C18:E18)</f>
        <v>33933</v>
      </c>
      <c r="G18" s="53">
        <v>27721</v>
      </c>
      <c r="H18" s="43"/>
      <c r="I18" s="87">
        <v>193370.25050004313</v>
      </c>
      <c r="J18" s="87"/>
      <c r="K18" s="87">
        <v>158323.62050004359</v>
      </c>
      <c r="L18" s="87">
        <v>2738.8028000000068</v>
      </c>
      <c r="M18" s="87">
        <v>30544.103999999519</v>
      </c>
      <c r="N18" s="68">
        <f t="shared" ref="N18:N50" si="4">SUM(K18:M18)</f>
        <v>191606.52730004312</v>
      </c>
      <c r="O18" s="87"/>
      <c r="P18" s="87">
        <v>180669.27799942647</v>
      </c>
      <c r="Q18" s="87">
        <v>180669.27799942647</v>
      </c>
      <c r="R18" s="87">
        <v>1000</v>
      </c>
      <c r="S18" s="87"/>
      <c r="T18" s="87"/>
      <c r="U18" s="58">
        <f t="shared" ref="U18:U23" si="5">SUM(R18:T18)</f>
        <v>1000</v>
      </c>
      <c r="V18" s="87">
        <v>1000</v>
      </c>
      <c r="W18" s="87">
        <v>0</v>
      </c>
      <c r="X18" s="87">
        <v>0</v>
      </c>
      <c r="Y18" s="59">
        <f>SUM(V18:X18)</f>
        <v>1000</v>
      </c>
      <c r="Z18" s="87">
        <v>-6941.32</v>
      </c>
      <c r="AA18" s="88">
        <v>-6941.32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ht="24.9" customHeight="1" thickBot="1">
      <c r="A19" s="18"/>
      <c r="B19" s="35" t="s">
        <v>196</v>
      </c>
      <c r="C19" s="53">
        <v>458</v>
      </c>
      <c r="D19" s="53">
        <v>5586</v>
      </c>
      <c r="E19" s="53"/>
      <c r="F19" s="53">
        <f>SUM(C19:E19)</f>
        <v>6044</v>
      </c>
      <c r="G19" s="53">
        <v>5688</v>
      </c>
      <c r="H19" s="198"/>
      <c r="I19" s="90">
        <v>498455.33069113077</v>
      </c>
      <c r="J19" s="90"/>
      <c r="K19" s="90">
        <v>38662.454120207229</v>
      </c>
      <c r="L19" s="90">
        <v>454111.40644527401</v>
      </c>
      <c r="M19" s="90"/>
      <c r="N19" s="90">
        <f t="shared" si="4"/>
        <v>492773.86056548124</v>
      </c>
      <c r="O19" s="90"/>
      <c r="P19" s="90">
        <v>317187.08345613373</v>
      </c>
      <c r="Q19" s="90">
        <v>317187.08345613373</v>
      </c>
      <c r="R19" s="90"/>
      <c r="S19" s="90"/>
      <c r="T19" s="90"/>
      <c r="U19" s="58">
        <f t="shared" si="5"/>
        <v>0</v>
      </c>
      <c r="V19" s="90">
        <v>0</v>
      </c>
      <c r="W19" s="90">
        <v>0</v>
      </c>
      <c r="X19" s="90">
        <v>0</v>
      </c>
      <c r="Y19" s="59">
        <f>SUM(V19:X19)</f>
        <v>0</v>
      </c>
      <c r="Z19" s="90">
        <v>14857.38</v>
      </c>
      <c r="AA19" s="91">
        <v>14857.38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4.9" customHeight="1" thickBot="1">
      <c r="A20" s="12" t="s">
        <v>197</v>
      </c>
      <c r="B20" s="3" t="s">
        <v>198</v>
      </c>
      <c r="C20" s="84">
        <v>42202</v>
      </c>
      <c r="D20" s="84">
        <v>781</v>
      </c>
      <c r="E20" s="84">
        <v>16510</v>
      </c>
      <c r="F20" s="84">
        <f>SUM(C20:E20)</f>
        <v>59493</v>
      </c>
      <c r="G20" s="84">
        <v>48660</v>
      </c>
      <c r="H20" s="41"/>
      <c r="I20" s="206">
        <v>27991175.691200197</v>
      </c>
      <c r="J20" s="206"/>
      <c r="K20" s="93">
        <v>17688855.974300172</v>
      </c>
      <c r="L20" s="93">
        <v>413048.64239999937</v>
      </c>
      <c r="M20" s="93">
        <v>9439104.6541000269</v>
      </c>
      <c r="N20" s="93">
        <f>SUM(K20:M20)</f>
        <v>27541009.270800199</v>
      </c>
      <c r="O20" s="93"/>
      <c r="P20" s="93">
        <v>24565304.81641512</v>
      </c>
      <c r="Q20" s="93">
        <v>24564441.862798173</v>
      </c>
      <c r="R20" s="93">
        <v>11406218.238055298</v>
      </c>
      <c r="S20" s="93">
        <v>442419.45654741803</v>
      </c>
      <c r="T20" s="93">
        <v>8762256.5580972787</v>
      </c>
      <c r="U20" s="93">
        <f t="shared" si="5"/>
        <v>20610894.252699994</v>
      </c>
      <c r="V20" s="93">
        <v>11406218.238055298</v>
      </c>
      <c r="W20" s="93">
        <v>442419.45654741803</v>
      </c>
      <c r="X20" s="93">
        <v>8762256.5580972787</v>
      </c>
      <c r="Y20" s="93">
        <f>SUM(V20:X20)</f>
        <v>20610894.252699994</v>
      </c>
      <c r="Z20" s="93">
        <v>21264987.34</v>
      </c>
      <c r="AA20" s="94">
        <v>21264987.34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4.9" customHeight="1" thickBot="1">
      <c r="A21" s="12" t="s">
        <v>199</v>
      </c>
      <c r="B21" s="3" t="s">
        <v>200</v>
      </c>
      <c r="C21" s="21">
        <f>SUM(C22:C23)</f>
        <v>687</v>
      </c>
      <c r="D21" s="72">
        <f t="shared" ref="D21:AA21" si="6">SUM(D22:D23)</f>
        <v>5954</v>
      </c>
      <c r="E21" s="72">
        <f t="shared" si="6"/>
        <v>0</v>
      </c>
      <c r="F21" s="57">
        <f>SUM(F22:F23)</f>
        <v>6641</v>
      </c>
      <c r="G21" s="57">
        <f>SUM(G22:G23)</f>
        <v>6225</v>
      </c>
      <c r="H21" s="72"/>
      <c r="I21" s="72">
        <f t="shared" si="6"/>
        <v>8334326.9083912624</v>
      </c>
      <c r="J21" s="72">
        <f t="shared" si="6"/>
        <v>6662441.1456472268</v>
      </c>
      <c r="K21" s="72">
        <f t="shared" si="6"/>
        <v>959483.04519132827</v>
      </c>
      <c r="L21" s="72">
        <f t="shared" si="6"/>
        <v>7277650.5288501922</v>
      </c>
      <c r="M21" s="72">
        <f>SUM(M22:M23)</f>
        <v>0</v>
      </c>
      <c r="N21" s="57">
        <f>SUM(N22:N23)</f>
        <v>8237133.5740415202</v>
      </c>
      <c r="O21" s="72">
        <f>SUM(O22:O23)</f>
        <v>6584686.4781674333</v>
      </c>
      <c r="P21" s="72">
        <f t="shared" si="6"/>
        <v>5061838.0134497173</v>
      </c>
      <c r="Q21" s="72">
        <f t="shared" si="6"/>
        <v>1071027.4752120823</v>
      </c>
      <c r="R21" s="72">
        <f>SUM(R22:R23)</f>
        <v>371789.3</v>
      </c>
      <c r="S21" s="72">
        <f>SUM(S22:S23)</f>
        <v>3229105.68</v>
      </c>
      <c r="T21" s="72">
        <f>SUM(T22:T23)</f>
        <v>989214.29</v>
      </c>
      <c r="U21" s="57">
        <f>SUM(U22:U23)</f>
        <v>4590109.2699999996</v>
      </c>
      <c r="V21" s="72">
        <f t="shared" si="6"/>
        <v>84624.706499999971</v>
      </c>
      <c r="W21" s="72">
        <f t="shared" si="6"/>
        <v>679238.58000000007</v>
      </c>
      <c r="X21" s="72">
        <f t="shared" si="6"/>
        <v>631740.73</v>
      </c>
      <c r="Y21" s="57">
        <f>SUM(Y22:Y23)</f>
        <v>1395604.0164999999</v>
      </c>
      <c r="Z21" s="72">
        <f t="shared" si="6"/>
        <v>3707230.54</v>
      </c>
      <c r="AA21" s="73">
        <f t="shared" si="6"/>
        <v>438311.46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4.9" customHeight="1">
      <c r="A22" s="16"/>
      <c r="B22" s="5" t="s">
        <v>201</v>
      </c>
      <c r="C22" s="53">
        <v>687</v>
      </c>
      <c r="D22" s="53">
        <v>5954</v>
      </c>
      <c r="E22" s="53"/>
      <c r="F22" s="53">
        <f>SUM(C22:E22)</f>
        <v>6641</v>
      </c>
      <c r="G22" s="53">
        <v>6225</v>
      </c>
      <c r="H22" s="53">
        <v>6641</v>
      </c>
      <c r="I22" s="75">
        <v>8334326.9083912624</v>
      </c>
      <c r="J22" s="75">
        <v>6662441.1456472268</v>
      </c>
      <c r="K22" s="75">
        <v>959483.04519132827</v>
      </c>
      <c r="L22" s="75">
        <v>7277650.5288501922</v>
      </c>
      <c r="M22" s="75"/>
      <c r="N22" s="90">
        <f t="shared" si="4"/>
        <v>8237133.5740415202</v>
      </c>
      <c r="O22" s="75">
        <v>6584686.4781674333</v>
      </c>
      <c r="P22" s="75">
        <v>5061838.0134497173</v>
      </c>
      <c r="Q22" s="75">
        <v>1071027.4752120823</v>
      </c>
      <c r="R22" s="75">
        <v>371789.3</v>
      </c>
      <c r="S22" s="75">
        <v>3229105.68</v>
      </c>
      <c r="T22" s="75">
        <v>989214.29</v>
      </c>
      <c r="U22" s="75">
        <f t="shared" si="5"/>
        <v>4590109.2699999996</v>
      </c>
      <c r="V22" s="75">
        <v>84624.706499999971</v>
      </c>
      <c r="W22" s="75">
        <v>679238.58000000007</v>
      </c>
      <c r="X22" s="75">
        <v>631740.73</v>
      </c>
      <c r="Y22" s="50">
        <f>(SUM(V22:X22))-0</f>
        <v>1395604.0164999999</v>
      </c>
      <c r="Z22" s="75">
        <v>3707230.54</v>
      </c>
      <c r="AA22" s="76">
        <v>438311.46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24.9" customHeight="1" thickBot="1">
      <c r="A23" s="18"/>
      <c r="B23" s="36" t="s">
        <v>202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4.9" customHeight="1" thickBot="1">
      <c r="A24" s="12" t="s">
        <v>203</v>
      </c>
      <c r="B24" s="3" t="s">
        <v>204</v>
      </c>
      <c r="C24" s="25">
        <f t="shared" ref="C24:AA24" si="8">SUM(C25:C27)</f>
        <v>11286</v>
      </c>
      <c r="D24" s="25">
        <f t="shared" si="8"/>
        <v>1055530</v>
      </c>
      <c r="E24" s="25">
        <f t="shared" si="8"/>
        <v>0</v>
      </c>
      <c r="F24" s="25">
        <f t="shared" si="8"/>
        <v>1066816</v>
      </c>
      <c r="G24" s="25">
        <f t="shared" si="8"/>
        <v>79797</v>
      </c>
      <c r="H24" s="25"/>
      <c r="I24" s="25">
        <f t="shared" si="8"/>
        <v>3492447.5465535377</v>
      </c>
      <c r="J24" s="25">
        <f t="shared" si="8"/>
        <v>654215.01487006212</v>
      </c>
      <c r="K24" s="25">
        <f t="shared" si="8"/>
        <v>182240.07963720316</v>
      </c>
      <c r="L24" s="25">
        <f t="shared" si="8"/>
        <v>3301052.8947938019</v>
      </c>
      <c r="M24" s="25">
        <f t="shared" si="8"/>
        <v>0</v>
      </c>
      <c r="N24" s="25">
        <f t="shared" si="8"/>
        <v>3483292.9744310053</v>
      </c>
      <c r="O24" s="25">
        <f t="shared" si="8"/>
        <v>646891.35717203701</v>
      </c>
      <c r="P24" s="25">
        <f t="shared" si="8"/>
        <v>3201465.9386356045</v>
      </c>
      <c r="Q24" s="25">
        <f t="shared" si="8"/>
        <v>2785614.7310408163</v>
      </c>
      <c r="R24" s="25">
        <f t="shared" si="8"/>
        <v>110673.89555555556</v>
      </c>
      <c r="S24" s="25">
        <f t="shared" si="8"/>
        <v>977279.25297385652</v>
      </c>
      <c r="T24" s="25">
        <f t="shared" si="8"/>
        <v>41844.74</v>
      </c>
      <c r="U24" s="25">
        <f>SUM(U25:U27)</f>
        <v>1129797.888529412</v>
      </c>
      <c r="V24" s="25">
        <f t="shared" si="8"/>
        <v>46206.359555555566</v>
      </c>
      <c r="W24" s="25">
        <f t="shared" si="8"/>
        <v>459976.22897385655</v>
      </c>
      <c r="X24" s="25">
        <f t="shared" si="8"/>
        <v>26500.547999999999</v>
      </c>
      <c r="Y24" s="25">
        <f t="shared" si="8"/>
        <v>532683.13652941212</v>
      </c>
      <c r="Z24" s="25">
        <f t="shared" si="8"/>
        <v>1226881.3656535952</v>
      </c>
      <c r="AA24" s="25">
        <f t="shared" si="8"/>
        <v>482565.41565359518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4.9" customHeight="1">
      <c r="A25" s="16"/>
      <c r="B25" s="5" t="s">
        <v>205</v>
      </c>
      <c r="C25" s="53">
        <v>10611</v>
      </c>
      <c r="D25" s="53">
        <v>1049542</v>
      </c>
      <c r="E25" s="53"/>
      <c r="F25" s="53">
        <f>SUM(C25:E25)</f>
        <v>1060153</v>
      </c>
      <c r="G25" s="53">
        <v>73549</v>
      </c>
      <c r="H25" s="53">
        <v>1060153</v>
      </c>
      <c r="I25" s="75">
        <v>2674588.1666666688</v>
      </c>
      <c r="J25" s="75"/>
      <c r="K25" s="75">
        <v>88692.000000000073</v>
      </c>
      <c r="L25" s="75">
        <v>2585896.1666666684</v>
      </c>
      <c r="M25" s="75"/>
      <c r="N25" s="68">
        <f t="shared" si="4"/>
        <v>2674588.1666666684</v>
      </c>
      <c r="O25" s="75"/>
      <c r="P25" s="75">
        <v>2673145.6720353328</v>
      </c>
      <c r="Q25" s="75">
        <v>2673145.6720353328</v>
      </c>
      <c r="R25" s="51">
        <v>9033.2555555555646</v>
      </c>
      <c r="S25" s="51">
        <v>320093.47297385649</v>
      </c>
      <c r="T25" s="51"/>
      <c r="U25" s="75">
        <f>SUM(R25:T25)</f>
        <v>329126.72852941207</v>
      </c>
      <c r="V25" s="51">
        <v>9033.2555555555646</v>
      </c>
      <c r="W25" s="51">
        <v>320093.47297385649</v>
      </c>
      <c r="X25" s="51">
        <v>0</v>
      </c>
      <c r="Y25" s="53">
        <f>SUM(V25:X25)</f>
        <v>329126.72852941207</v>
      </c>
      <c r="Z25" s="75">
        <v>352221.18565359508</v>
      </c>
      <c r="AA25" s="76">
        <v>352221.18565359508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4.9" customHeight="1">
      <c r="A26" s="17"/>
      <c r="B26" s="6" t="s">
        <v>206</v>
      </c>
      <c r="C26" s="53">
        <v>675</v>
      </c>
      <c r="D26" s="53">
        <v>5988</v>
      </c>
      <c r="E26" s="53"/>
      <c r="F26" s="53">
        <f>SUM(C26:E26)</f>
        <v>6663</v>
      </c>
      <c r="G26" s="53">
        <v>6248</v>
      </c>
      <c r="H26" s="53">
        <v>6663</v>
      </c>
      <c r="I26" s="53">
        <v>817859.37988686888</v>
      </c>
      <c r="J26" s="53">
        <v>654215.01487006212</v>
      </c>
      <c r="K26" s="51">
        <v>93548.079637203089</v>
      </c>
      <c r="L26" s="51">
        <v>715156.7281271338</v>
      </c>
      <c r="M26" s="51"/>
      <c r="N26" s="90">
        <f t="shared" si="4"/>
        <v>808704.80776433693</v>
      </c>
      <c r="O26" s="90">
        <v>646891.35717203701</v>
      </c>
      <c r="P26" s="51">
        <v>528320.2666002718</v>
      </c>
      <c r="Q26" s="51">
        <v>112469.05900548346</v>
      </c>
      <c r="R26" s="51">
        <v>101640.64</v>
      </c>
      <c r="S26" s="51">
        <v>657185.78</v>
      </c>
      <c r="T26" s="51">
        <v>41844.74</v>
      </c>
      <c r="U26" s="75">
        <f>SUM(R26:T26)</f>
        <v>800671.16</v>
      </c>
      <c r="V26" s="75">
        <v>37173.103999999999</v>
      </c>
      <c r="W26" s="75">
        <v>139882.75600000005</v>
      </c>
      <c r="X26" s="75">
        <v>26500.547999999999</v>
      </c>
      <c r="Y26" s="51">
        <f>SUM(V26:X26)</f>
        <v>203556.40800000005</v>
      </c>
      <c r="Z26" s="51">
        <v>874660.18</v>
      </c>
      <c r="AA26" s="111">
        <v>130344.2300000001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4.9" customHeight="1" thickBot="1">
      <c r="A27" s="18"/>
      <c r="B27" s="36" t="s">
        <v>207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4.9" customHeight="1" thickBot="1">
      <c r="A28" s="12" t="s">
        <v>208</v>
      </c>
      <c r="B28" s="3" t="s">
        <v>209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4.9" customHeight="1" thickBot="1">
      <c r="A29" s="19" t="s">
        <v>210</v>
      </c>
      <c r="B29" s="37" t="s">
        <v>211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ht="36.6" thickBot="1">
      <c r="A30" s="12" t="s">
        <v>212</v>
      </c>
      <c r="B30" s="3" t="s">
        <v>213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27.6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42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ht="24.6" thickBot="1">
      <c r="A33" s="12" t="s">
        <v>216</v>
      </c>
      <c r="B33" s="3" t="s">
        <v>217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ht="36.6" thickBot="1">
      <c r="A34" s="12" t="s">
        <v>218</v>
      </c>
      <c r="B34" s="3" t="s">
        <v>219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7.6">
      <c r="A35" s="16"/>
      <c r="B35" s="7" t="s">
        <v>220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42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15" thickBot="1">
      <c r="A37" s="12" t="s">
        <v>222</v>
      </c>
      <c r="B37" s="3" t="s">
        <v>223</v>
      </c>
      <c r="C37" s="99">
        <v>76</v>
      </c>
      <c r="D37" s="99"/>
      <c r="E37" s="99"/>
      <c r="F37" s="99">
        <f>SUM(C37:E37)</f>
        <v>76</v>
      </c>
      <c r="G37" s="99">
        <v>7</v>
      </c>
      <c r="H37" s="44"/>
      <c r="I37" s="99">
        <v>28490.231754</v>
      </c>
      <c r="J37" s="99">
        <v>22792.185403200005</v>
      </c>
      <c r="K37" s="99">
        <v>28490.231754</v>
      </c>
      <c r="L37" s="99"/>
      <c r="M37" s="99"/>
      <c r="N37" s="99">
        <f t="shared" si="4"/>
        <v>28490.231754</v>
      </c>
      <c r="O37" s="99">
        <v>22792.185403200005</v>
      </c>
      <c r="P37" s="99">
        <v>30766.065332730617</v>
      </c>
      <c r="Q37" s="99">
        <v>6153.2130665461482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>
        <v>188.79</v>
      </c>
      <c r="AA37" s="100">
        <v>188.79</v>
      </c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4.6" thickBot="1">
      <c r="A38" s="12" t="s">
        <v>224</v>
      </c>
      <c r="B38" s="3" t="s">
        <v>225</v>
      </c>
      <c r="C38" s="23">
        <v>323</v>
      </c>
      <c r="D38" s="93"/>
      <c r="E38" s="93"/>
      <c r="F38" s="60">
        <f>SUM(C38:E38)</f>
        <v>323</v>
      </c>
      <c r="G38" s="60">
        <v>323</v>
      </c>
      <c r="H38" s="45"/>
      <c r="I38" s="93">
        <v>138878.79</v>
      </c>
      <c r="J38" s="93">
        <v>117001.07836817281</v>
      </c>
      <c r="K38" s="93">
        <v>138878.79</v>
      </c>
      <c r="L38" s="93"/>
      <c r="M38" s="93"/>
      <c r="N38" s="93">
        <f t="shared" si="4"/>
        <v>138878.79</v>
      </c>
      <c r="O38" s="93">
        <v>117001.07836817281</v>
      </c>
      <c r="P38" s="93">
        <v>130931.63268475524</v>
      </c>
      <c r="Q38" s="93">
        <v>17875.528857477213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>
        <v>-34.11</v>
      </c>
      <c r="AA38" s="94">
        <v>-34.11</v>
      </c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15" thickBot="1">
      <c r="A39" s="12" t="s">
        <v>226</v>
      </c>
      <c r="B39" s="3" t="s">
        <v>227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ht="15" thickBot="1">
      <c r="A40" s="12" t="s">
        <v>228</v>
      </c>
      <c r="B40" s="3" t="s">
        <v>229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41.4">
      <c r="A41" s="16"/>
      <c r="B41" s="8" t="s">
        <v>230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27.6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15" thickBot="1">
      <c r="A43" s="18"/>
      <c r="B43" s="38" t="s">
        <v>232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5" thickBot="1">
      <c r="A44" s="12" t="s">
        <v>233</v>
      </c>
      <c r="B44" s="3" t="s">
        <v>234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t="36.6" thickBot="1">
      <c r="A45" s="12" t="s">
        <v>235</v>
      </c>
      <c r="B45" s="3" t="s">
        <v>236</v>
      </c>
      <c r="C45" s="25">
        <f>SUM(C46:C48)</f>
        <v>0</v>
      </c>
      <c r="D45" s="96">
        <f>SUM(D46:D48)</f>
        <v>0</v>
      </c>
      <c r="E45" s="96">
        <f>SUM(E46:E48)</f>
        <v>0</v>
      </c>
      <c r="F45" s="61">
        <f>SUM(F46:F48)</f>
        <v>0</v>
      </c>
      <c r="G45" s="61">
        <f>SUM(G46:G48)</f>
        <v>1</v>
      </c>
      <c r="H45" s="45"/>
      <c r="I45" s="96">
        <f t="shared" ref="I45:AA45" si="16">SUM(I46:I48)</f>
        <v>0</v>
      </c>
      <c r="J45" s="96">
        <f t="shared" si="16"/>
        <v>0</v>
      </c>
      <c r="K45" s="96">
        <f t="shared" si="16"/>
        <v>0</v>
      </c>
      <c r="L45" s="96">
        <f t="shared" si="16"/>
        <v>0</v>
      </c>
      <c r="M45" s="96">
        <f t="shared" si="16"/>
        <v>0</v>
      </c>
      <c r="N45" s="96">
        <f t="shared" si="4"/>
        <v>0</v>
      </c>
      <c r="O45" s="96">
        <f t="shared" si="16"/>
        <v>0</v>
      </c>
      <c r="P45" s="96">
        <f t="shared" si="16"/>
        <v>3827.0735524256597</v>
      </c>
      <c r="Q45" s="96">
        <f t="shared" si="16"/>
        <v>3827.0735524256597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-530.38</v>
      </c>
      <c r="AA45" s="97">
        <f t="shared" si="16"/>
        <v>-530.38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14.4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14.4">
      <c r="A47" s="17"/>
      <c r="B47" s="39" t="s">
        <v>238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15" thickBot="1">
      <c r="A48" s="18"/>
      <c r="B48" s="10" t="s">
        <v>239</v>
      </c>
      <c r="C48" s="27"/>
      <c r="D48" s="101"/>
      <c r="E48" s="101"/>
      <c r="F48" s="62">
        <f>SUM(C48:E48)</f>
        <v>0</v>
      </c>
      <c r="G48" s="54">
        <v>1</v>
      </c>
      <c r="H48" s="109"/>
      <c r="I48" s="101"/>
      <c r="J48" s="101"/>
      <c r="K48" s="101"/>
      <c r="L48" s="101"/>
      <c r="M48" s="101"/>
      <c r="N48" s="101">
        <f t="shared" si="4"/>
        <v>0</v>
      </c>
      <c r="O48" s="101"/>
      <c r="P48" s="101">
        <v>3827.0735524256597</v>
      </c>
      <c r="Q48" s="101">
        <v>3827.0735524256597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>
        <v>-530.38</v>
      </c>
      <c r="AA48" s="102">
        <v>-530.38</v>
      </c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15" thickBot="1">
      <c r="A49" s="12" t="s">
        <v>240</v>
      </c>
      <c r="B49" s="3" t="s">
        <v>241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14.4" thickBot="1">
      <c r="A50" s="235" t="s">
        <v>242</v>
      </c>
      <c r="B50" s="236"/>
      <c r="C50" s="32">
        <f>C11+C16+C17+C20+C21+C24+C28+C29+C30+C33+C34+C37+C38+C39+C40+C44+C45+C49</f>
        <v>117090</v>
      </c>
      <c r="D50" s="14">
        <f>D11+D16+D17+D20+D21+D24+D28+D29+D30+D33+D34+D37+D38+D39+D40+D44+D45+D49</f>
        <v>1074684</v>
      </c>
      <c r="E50" s="14">
        <f>E11+E16+E17+E20+E21+E24+E28+E29+E30+E33+E34+E37+E38+E39+E40+E44+E45+E49</f>
        <v>40892</v>
      </c>
      <c r="F50" s="14">
        <f>F11+F16+F17+F20+F21+F24+F28+F29+F30+F33+F34+F37+F38+F39+F40+F44+F45+F49</f>
        <v>1232666</v>
      </c>
      <c r="G50" s="14">
        <f>G11+G16+G17+G20+G21+G24+G28+G29+G30+G33+G34+G37+G38+G39+G40+G44+G45+G49</f>
        <v>210985</v>
      </c>
      <c r="H50" s="14">
        <f t="shared" ref="H50:AL50" si="18">H11+H16+H17+H20+H21+H24+H28+H29+H30+H33+H34+H37+H38+H39+H40+H44+H45+H49</f>
        <v>0</v>
      </c>
      <c r="I50" s="14">
        <f t="shared" si="18"/>
        <v>41048071.662190184</v>
      </c>
      <c r="J50" s="14">
        <f t="shared" si="18"/>
        <v>7456449.4242886622</v>
      </c>
      <c r="K50" s="14">
        <f>K11+K16+K17+K20+K21+K24+K28+K29+K30+K33+K34+K37+K38+K39+K40+K44+K45+K49</f>
        <v>19337877.143702973</v>
      </c>
      <c r="L50" s="14">
        <f t="shared" si="18"/>
        <v>11511840.225689268</v>
      </c>
      <c r="M50" s="14">
        <f t="shared" si="18"/>
        <v>9626982.9750000257</v>
      </c>
      <c r="N50" s="203">
        <f t="shared" si="4"/>
        <v>40476700.344392262</v>
      </c>
      <c r="O50" s="14">
        <f>O11+O16+O17+O20+O21+O24+O28+O29+O30+O33+O34+O37+O38+O39+O40+O44+O45+O49</f>
        <v>7371371.0991108427</v>
      </c>
      <c r="P50" s="14">
        <f t="shared" si="18"/>
        <v>33795765.528090492</v>
      </c>
      <c r="Q50" s="14">
        <f t="shared" si="18"/>
        <v>29250571.872547664</v>
      </c>
      <c r="R50" s="14">
        <f t="shared" si="18"/>
        <v>11894681.433610855</v>
      </c>
      <c r="S50" s="14">
        <f t="shared" si="18"/>
        <v>4650873.3495212747</v>
      </c>
      <c r="T50" s="14">
        <f t="shared" si="18"/>
        <v>9824089.5880972799</v>
      </c>
      <c r="U50" s="14">
        <f t="shared" si="18"/>
        <v>26369644.371229406</v>
      </c>
      <c r="V50" s="14">
        <f t="shared" si="18"/>
        <v>11543049.304110853</v>
      </c>
      <c r="W50" s="14">
        <f t="shared" si="18"/>
        <v>1583703.2255212748</v>
      </c>
      <c r="X50" s="14">
        <f t="shared" si="18"/>
        <v>9451271.8360972796</v>
      </c>
      <c r="Y50" s="14">
        <f t="shared" si="18"/>
        <v>22578024.365729406</v>
      </c>
      <c r="Z50" s="14">
        <f>Z11+Z16+Z17+Z20+Z21+Z24+Z28+Z29+Z30+Z33+Z34+Z37+Z38+Z39+Z40+Z44+Z45+Z49</f>
        <v>26016614.405653596</v>
      </c>
      <c r="AA50" s="15">
        <f t="shared" si="18"/>
        <v>22003379.375653595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>
      <c r="C51" s="199"/>
      <c r="D51" s="199"/>
      <c r="E51" s="199"/>
      <c r="F51" s="199"/>
      <c r="G51" s="199"/>
      <c r="I51" s="199"/>
      <c r="J51" s="199"/>
      <c r="K51" s="199"/>
      <c r="L51" s="199"/>
      <c r="M51" s="199"/>
      <c r="N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M51" s="199"/>
      <c r="AN51" s="199"/>
      <c r="AO51" s="199"/>
      <c r="AP51" s="199"/>
      <c r="AQ51" s="199"/>
      <c r="AR51" s="199"/>
      <c r="AS51" s="199"/>
      <c r="AT51" s="199"/>
    </row>
    <row r="52" spans="1:60">
      <c r="V52" s="199"/>
      <c r="X52" s="199"/>
      <c r="Y52" s="199"/>
      <c r="AM52" s="199"/>
      <c r="AN52" s="199"/>
      <c r="AO52" s="199"/>
      <c r="AP52" s="199"/>
      <c r="AQ52" s="199"/>
      <c r="AR52" s="199"/>
      <c r="AS52" s="199"/>
      <c r="AT52" s="199"/>
    </row>
    <row r="53" spans="1:60">
      <c r="U53" s="199"/>
      <c r="V53" s="199"/>
      <c r="W53" s="199"/>
      <c r="X53" s="199"/>
      <c r="Y53" s="199"/>
      <c r="AM53" s="199"/>
      <c r="AN53" s="199"/>
      <c r="AO53" s="199"/>
      <c r="AP53" s="199"/>
      <c r="AQ53" s="199"/>
      <c r="AR53" s="199"/>
      <c r="AS53" s="199"/>
      <c r="AT53" s="199"/>
    </row>
    <row r="54" spans="1:60">
      <c r="U54" s="199"/>
      <c r="V54" s="199"/>
      <c r="W54" s="199"/>
      <c r="X54" s="199"/>
      <c r="Y54" s="199"/>
      <c r="AM54" s="199"/>
      <c r="AN54" s="199"/>
      <c r="AO54" s="199"/>
      <c r="AP54" s="199"/>
      <c r="AQ54" s="199"/>
      <c r="AR54" s="199"/>
      <c r="AS54" s="199"/>
      <c r="AT54" s="199"/>
    </row>
    <row r="55" spans="1:60">
      <c r="U55" s="199"/>
      <c r="Y55" s="199"/>
      <c r="AM55" s="199"/>
      <c r="AN55" s="199"/>
      <c r="AO55" s="199"/>
      <c r="AP55" s="199"/>
      <c r="AQ55" s="199"/>
      <c r="AR55" s="199"/>
      <c r="AS55" s="199"/>
      <c r="AT55" s="199"/>
    </row>
    <row r="56" spans="1:60">
      <c r="U56" s="199"/>
      <c r="V56" s="199"/>
      <c r="Y56" s="199"/>
      <c r="AM56" s="199"/>
      <c r="AN56" s="199"/>
      <c r="AO56" s="199"/>
      <c r="AP56" s="199"/>
      <c r="AQ56" s="199"/>
      <c r="AR56" s="199"/>
      <c r="AS56" s="199"/>
      <c r="AT56" s="199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Mancho</cp:lastModifiedBy>
  <cp:revision/>
  <dcterms:created xsi:type="dcterms:W3CDTF">1996-10-14T23:33:28Z</dcterms:created>
  <dcterms:modified xsi:type="dcterms:W3CDTF">2024-03-19T00:11:29Z</dcterms:modified>
  <cp:category/>
  <cp:contentStatus/>
</cp:coreProperties>
</file>